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Ksiegowowsc\Ks_Zamkniecia\Zycie\KNF_internetowe\2025\"/>
    </mc:Choice>
  </mc:AlternateContent>
  <xr:revisionPtr revIDLastSave="0" documentId="13_ncr:1_{68D5035A-BF89-4B7B-A668-0FBC8C176E39}" xr6:coauthVersionLast="47" xr6:coauthVersionMax="47" xr10:uidLastSave="{00000000-0000-0000-0000-000000000000}"/>
  <bookViews>
    <workbookView xWindow="-120" yWindow="-120" windowWidth="19440" windowHeight="10440" tabRatio="929" xr2:uid="{00000000-000D-0000-FFFF-FFFF00000000}"/>
  </bookViews>
  <sheets>
    <sheet name="Fundusz Gwarantowany" sheetId="1" r:id="rId1"/>
    <sheet name="Fundusz Stabilnego Wzrostu" sheetId="194" r:id="rId2"/>
    <sheet name="Fundusz Dynamiczny" sheetId="4" r:id="rId3"/>
    <sheet name="Fundusz Obligacji" sheetId="5" r:id="rId4"/>
    <sheet name="Fundusz Aktywnej Alokacji" sheetId="10" r:id="rId5"/>
    <sheet name="Fundusz Akcji Plus" sheetId="11" r:id="rId6"/>
    <sheet name="Fundusz Akcji Małych i ŚS" sheetId="16" r:id="rId7"/>
    <sheet name="Fundusz Pieniężny" sheetId="17" r:id="rId8"/>
    <sheet name="Fundusz Polskich Obl. Skarb." sheetId="81" r:id="rId9"/>
    <sheet name="Fundusz Selektywny" sheetId="78" r:id="rId10"/>
    <sheet name="Fundusz Akcji Glob." sheetId="79" r:id="rId11"/>
    <sheet name="Fundusz Obligacji Glob." sheetId="122" r:id="rId12"/>
    <sheet name="Fundusz Energetyczny" sheetId="121" r:id="rId13"/>
    <sheet name="Fundusz POSBis" sheetId="230" r:id="rId14"/>
    <sheet name="Fundusz Zachowawczy" sheetId="231" r:id="rId15"/>
    <sheet name="Portfel Aktywnej Alokacji" sheetId="120" r:id="rId16"/>
    <sheet name="Portfel Dynamiczny" sheetId="69" r:id="rId17"/>
    <sheet name="Portfel Stabilnego Wzrostu" sheetId="67" r:id="rId18"/>
    <sheet name="Portfel ARR" sheetId="53" r:id="rId19"/>
    <sheet name="Portfel ARW" sheetId="94" r:id="rId20"/>
    <sheet name="Portfel OZ" sheetId="93" r:id="rId21"/>
    <sheet name="Fundusz Konserwatywny" sheetId="95" r:id="rId22"/>
    <sheet name="Fundusz Zrównoważony" sheetId="6" r:id="rId23"/>
    <sheet name="Fundusz Aktywny" sheetId="7" r:id="rId24"/>
    <sheet name="Fundusz Międzynarodowy" sheetId="8" r:id="rId25"/>
    <sheet name="Fundusz Azjatycki" sheetId="9" r:id="rId26"/>
    <sheet name="Aktywny - Surowce i Nowe Gosp." sheetId="13" r:id="rId27"/>
    <sheet name="Zabezpieczony - Dalekiego Wsch." sheetId="58" r:id="rId28"/>
    <sheet name="Zaabezpieczony - Europy Wsch." sheetId="61" r:id="rId29"/>
    <sheet name="Strategii Multiobligacyjnych" sheetId="60" r:id="rId30"/>
    <sheet name="Zabezpieczony - Rynku Polskiego" sheetId="84" r:id="rId31"/>
    <sheet name="Allianz Obligacji Plus" sheetId="22" r:id="rId32"/>
    <sheet name="Allianz Akcji Małych i ŚS" sheetId="29" r:id="rId33"/>
    <sheet name="Allianz Konserw." sheetId="30" r:id="rId34"/>
    <sheet name="Allianz Polskich Obl.Skarb." sheetId="48" r:id="rId35"/>
    <sheet name="Allianz Dyn.Multistrategia" sheetId="196" r:id="rId36"/>
    <sheet name="Allianz Def.Multistrategia" sheetId="209" r:id="rId37"/>
    <sheet name="Allianz Zbal.Multistrategia" sheetId="210" r:id="rId38"/>
    <sheet name="Templeton ESI" sheetId="96" r:id="rId39"/>
    <sheet name="Franklin GFS" sheetId="151" r:id="rId40"/>
    <sheet name="Franklin USO" sheetId="152" r:id="rId41"/>
    <sheet name="Investor Fun.Dyw. Wzr" sheetId="123" r:id="rId42"/>
    <sheet name="Investor TOP MISS" sheetId="33" r:id="rId43"/>
    <sheet name="Investor Zrównoważony" sheetId="34" r:id="rId44"/>
    <sheet name="Investor Quality" sheetId="124" r:id="rId45"/>
    <sheet name="Investor RWS" sheetId="57" r:id="rId46"/>
    <sheet name="Investor Skarb Krótk" sheetId="43" r:id="rId47"/>
    <sheet name="Investor Gold" sheetId="55" r:id="rId48"/>
    <sheet name="Investor Indie i Chiny" sheetId="189" r:id="rId49"/>
    <sheet name="JPM EMO" sheetId="24" r:id="rId50"/>
    <sheet name="JPM GH" sheetId="149" r:id="rId51"/>
    <sheet name="Esaliens Akcji" sheetId="186" r:id="rId52"/>
    <sheet name="Esaliens Obligacji" sheetId="35" r:id="rId53"/>
    <sheet name="Esaliens Kons" sheetId="153" r:id="rId54"/>
    <sheet name="Esaliens Med.i NT" sheetId="47" r:id="rId55"/>
    <sheet name="Millenium Master I" sheetId="27" r:id="rId56"/>
    <sheet name="Millenium Master V" sheetId="73" r:id="rId57"/>
    <sheet name="Millenium Master VI" sheetId="74" r:id="rId58"/>
    <sheet name="Millenium Master VII" sheetId="75" r:id="rId59"/>
    <sheet name="GS Akcji" sheetId="77" r:id="rId60"/>
    <sheet name="GS Obligacji" sheetId="36" r:id="rId61"/>
    <sheet name="GS OI" sheetId="37" r:id="rId62"/>
    <sheet name="GS Eur.SD" sheetId="115" r:id="rId63"/>
    <sheet name="GS Glob. Długu Korp." sheetId="92" r:id="rId64"/>
    <sheet name="GS Glob.SD" sheetId="90" r:id="rId65"/>
    <sheet name="GS J" sheetId="76" r:id="rId66"/>
    <sheet name="GS ORW" sheetId="136" r:id="rId67"/>
    <sheet name="Pekao ARW" sheetId="193" r:id="rId68"/>
    <sheet name="Pekao OW" sheetId="167" r:id="rId69"/>
    <sheet name="Pekao Spokojna Inw" sheetId="129" r:id="rId70"/>
    <sheet name="Pekao Surowców i Energii" sheetId="169" r:id="rId71"/>
    <sheet name="Pekao Kons." sheetId="85" r:id="rId72"/>
    <sheet name="Pekao Kons.+" sheetId="103" r:id="rId73"/>
    <sheet name="Pekao DA2" sheetId="104" r:id="rId74"/>
    <sheet name="Pekao OP" sheetId="128" r:id="rId75"/>
    <sheet name="Pekao SG" sheetId="166" r:id="rId76"/>
    <sheet name="PKO Obligacji Średn." sheetId="38" r:id="rId77"/>
    <sheet name="PZU AK" sheetId="174" r:id="rId78"/>
    <sheet name="PZU AMiŚS" sheetId="130" r:id="rId79"/>
    <sheet name="PZU M" sheetId="39" r:id="rId80"/>
    <sheet name="Schroder ISF EE" sheetId="146" r:id="rId81"/>
    <sheet name="Schroder ISF FME" sheetId="133" r:id="rId82"/>
    <sheet name="Schroder ISF GDG" sheetId="132" r:id="rId83"/>
    <sheet name="Schroder ISF GCHI" sheetId="135" r:id="rId84"/>
    <sheet name="Templeton GB" sheetId="159" r:id="rId85"/>
    <sheet name="Templeton GTR" sheetId="109" r:id="rId86"/>
    <sheet name="Generali AM" sheetId="187" r:id="rId87"/>
    <sheet name="Generali AMIŚS" sheetId="177" r:id="rId88"/>
    <sheet name="Generali KA" sheetId="64" r:id="rId89"/>
    <sheet name="Generali ARW" sheetId="41" r:id="rId90"/>
    <sheet name="Generali KO" sheetId="110" r:id="rId91"/>
    <sheet name="Generali OU" sheetId="20" r:id="rId92"/>
    <sheet name="Generali KZ" sheetId="62" r:id="rId93"/>
    <sheet name="dodatkowedane" sheetId="80" r:id="rId94"/>
  </sheets>
  <definedNames>
    <definedName name="_xlnm.Print_Area" localSheetId="26">'Aktywny - Surowce i Nowe Gosp.'!$B$2:$E$73</definedName>
    <definedName name="_xlnm.Print_Area" localSheetId="36">'Allianz Def.Multistrategia'!$D$45:$E$45</definedName>
    <definedName name="_xlnm.Print_Area" localSheetId="35">'Allianz Dyn.Multistrategia'!$D$45:$E$45</definedName>
    <definedName name="_xlnm.Print_Area" localSheetId="33">'Allianz Konserw.'!$D$13</definedName>
    <definedName name="_xlnm.Print_Area" localSheetId="31">'Allianz Obligacji Plus'!$B$2:$E$74</definedName>
    <definedName name="_xlnm.Print_Area" localSheetId="34">'Allianz Polskich Obl.Skarb.'!$D$45:$E$45</definedName>
    <definedName name="_xlnm.Print_Area" localSheetId="37">'Allianz Zbal.Multistrategia'!$D$45:$E$45</definedName>
    <definedName name="_xlnm.Print_Area" localSheetId="39">'Franklin GFS'!$D$45:$E$45</definedName>
    <definedName name="_xlnm.Print_Area" localSheetId="40">'Franklin USO'!$D$45:$E$45</definedName>
    <definedName name="_xlnm.Print_Area" localSheetId="10">'Fundusz Akcji Glob.'!$B$2:$E$73</definedName>
    <definedName name="_xlnm.Print_Area" localSheetId="6">'Fundusz Akcji Małych i ŚS'!$B$2:$E$73</definedName>
    <definedName name="_xlnm.Print_Area" localSheetId="5">'Fundusz Akcji Plus'!$B$2:$E$73</definedName>
    <definedName name="_xlnm.Print_Area" localSheetId="4">'Fundusz Aktywnej Alokacji'!$B$2:$E$73</definedName>
    <definedName name="_xlnm.Print_Area" localSheetId="23">'Fundusz Aktywny'!$B$2:$E$73</definedName>
    <definedName name="_xlnm.Print_Area" localSheetId="25">'Fundusz Azjatycki'!$B$2:$E$73</definedName>
    <definedName name="_xlnm.Print_Area" localSheetId="2">'Fundusz Dynamiczny'!$B$2:$E$74</definedName>
    <definedName name="_xlnm.Print_Area" localSheetId="12">'Fundusz Energetyczny'!$B$2:$E$73</definedName>
    <definedName name="_xlnm.Print_Area" localSheetId="0">'Fundusz Gwarantowany'!$B$2:$E$77</definedName>
    <definedName name="_xlnm.Print_Area" localSheetId="21">'Fundusz Konserwatywny'!$B$2:$E$74</definedName>
    <definedName name="_xlnm.Print_Area" localSheetId="24">'Fundusz Międzynarodowy'!$B$2:$E$73</definedName>
    <definedName name="_xlnm.Print_Area" localSheetId="3">'Fundusz Obligacji'!$B$2:$E$74</definedName>
    <definedName name="_xlnm.Print_Area" localSheetId="11">'Fundusz Obligacji Glob.'!$B$2:$E$73</definedName>
    <definedName name="_xlnm.Print_Area" localSheetId="7">'Fundusz Pieniężny'!$B$2:$E$73</definedName>
    <definedName name="_xlnm.Print_Area" localSheetId="8">'Fundusz Polskich Obl. Skarb.'!$B$2:$E$73</definedName>
    <definedName name="_xlnm.Print_Area" localSheetId="13">'Fundusz POSBis'!$B$2:$E$73</definedName>
    <definedName name="_xlnm.Print_Area" localSheetId="9">'Fundusz Selektywny'!$B$2:$E$73</definedName>
    <definedName name="_xlnm.Print_Area" localSheetId="14">'Fundusz Zachowawczy'!$B$2:$E$73</definedName>
    <definedName name="_xlnm.Print_Area" localSheetId="22">'Fundusz Zrównoważony'!$B$2:$E$73</definedName>
    <definedName name="_xlnm.Print_Area" localSheetId="90">'Generali KO'!$B$2:$E$74</definedName>
    <definedName name="_xlnm.Print_Area" localSheetId="62">'GS Eur.SD'!$B$2:$E$74</definedName>
    <definedName name="_xlnm.Print_Area" localSheetId="63">'GS Glob. Długu Korp.'!$B$2:$E$74</definedName>
    <definedName name="_xlnm.Print_Area" localSheetId="64">'GS Glob.SD'!$B$2:$E$74</definedName>
    <definedName name="_xlnm.Print_Area" localSheetId="41">'Investor Fun.Dyw. Wzr'!$B$2:$E$74</definedName>
    <definedName name="_xlnm.Print_Area" localSheetId="44">'Investor Quality'!$B$2:$E$74</definedName>
    <definedName name="_xlnm.Print_Area" localSheetId="73">'Pekao DA2'!$B$2:$E$74</definedName>
    <definedName name="_xlnm.Print_Area" localSheetId="71">'Pekao Kons.'!$B$2:$E$74</definedName>
    <definedName name="_xlnm.Print_Area" localSheetId="72">'Pekao Kons.+'!$B$2:$E$74</definedName>
    <definedName name="_xlnm.Print_Area" localSheetId="74">'Pekao OP'!$B$2:$E$74</definedName>
    <definedName name="_xlnm.Print_Area" localSheetId="69">'Pekao Spokojna Inw'!$B$2:$E$74</definedName>
    <definedName name="_xlnm.Print_Area" localSheetId="15">'Portfel Aktywnej Alokacji'!$B$2:$E$73</definedName>
    <definedName name="_xlnm.Print_Area" localSheetId="18">'Portfel ARR'!$B$2:$E$73</definedName>
    <definedName name="_xlnm.Print_Area" localSheetId="19">'Portfel ARW'!$B$2:$E$74</definedName>
    <definedName name="_xlnm.Print_Area" localSheetId="16">'Portfel Dynamiczny'!$B$2:$E$73</definedName>
    <definedName name="_xlnm.Print_Area" localSheetId="20">'Portfel OZ'!$B$2:$E$74</definedName>
    <definedName name="_xlnm.Print_Area" localSheetId="17">'Portfel Stabilnego Wzrostu'!$B$2:$E$73</definedName>
    <definedName name="_xlnm.Print_Area" localSheetId="78">'PZU AMiŚS'!$B$2:$E$74</definedName>
    <definedName name="_xlnm.Print_Area" localSheetId="79">'PZU M'!$B$2:$E$74</definedName>
    <definedName name="_xlnm.Print_Area" localSheetId="81">'Schroder ISF FME'!$B$2:$E$74</definedName>
    <definedName name="_xlnm.Print_Area" localSheetId="83">'Schroder ISF GCHI'!$B$2:$E$74</definedName>
    <definedName name="_xlnm.Print_Area" localSheetId="82">'Schroder ISF GDG'!$B$2:$E$74</definedName>
    <definedName name="_xlnm.Print_Area" localSheetId="38">'Templeton ESI'!$H$13</definedName>
    <definedName name="_xlnm.Print_Area" localSheetId="85">'Templeton GTR'!$B$2:$E$74</definedName>
    <definedName name="_xlnm.Print_Area" localSheetId="28">'Zaabezpieczony - Europy Wsch.'!$B$2:$E$73</definedName>
    <definedName name="_xlnm.Print_Area" localSheetId="27">'Zabezpieczony - Dalekiego Wsch.'!$B$2:$E$73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78" l="1"/>
  <c r="E26" i="81"/>
  <c r="E26" i="17"/>
  <c r="E26" i="16"/>
  <c r="E26" i="11"/>
  <c r="E26" i="10"/>
  <c r="E26" i="5"/>
  <c r="E26" i="4"/>
  <c r="E26" i="194"/>
  <c r="E26" i="1"/>
  <c r="E26" i="62"/>
  <c r="E26" i="20"/>
  <c r="E26" i="110"/>
  <c r="E26" i="41"/>
  <c r="E26" i="64"/>
  <c r="E26" i="177"/>
  <c r="E26" i="187"/>
  <c r="E26" i="109"/>
  <c r="E26" i="159"/>
  <c r="E26" i="135"/>
  <c r="E26" i="132"/>
  <c r="E26" i="133"/>
  <c r="E26" i="146"/>
  <c r="E26" i="39"/>
  <c r="E26" i="130"/>
  <c r="E26" i="174"/>
  <c r="E26" i="38"/>
  <c r="E26" i="166"/>
  <c r="E26" i="128"/>
  <c r="E26" i="104"/>
  <c r="E26" i="103"/>
  <c r="E26" i="85"/>
  <c r="E26" i="169"/>
  <c r="E26" i="129"/>
  <c r="E26" i="167"/>
  <c r="E26" i="193"/>
  <c r="E26" i="136"/>
  <c r="E26" i="76"/>
  <c r="E26" i="90"/>
  <c r="E26" i="92"/>
  <c r="E26" i="115"/>
  <c r="E26" i="37"/>
  <c r="E26" i="36"/>
  <c r="E26" i="77"/>
  <c r="E26" i="75"/>
  <c r="E26" i="74"/>
  <c r="E26" i="73"/>
  <c r="E26" i="27"/>
  <c r="E26" i="47"/>
  <c r="E26" i="153"/>
  <c r="E26" i="35"/>
  <c r="E26" i="186"/>
  <c r="E26" i="149"/>
  <c r="E26" i="24"/>
  <c r="E26" i="189"/>
  <c r="E26" i="55"/>
  <c r="E26" i="43"/>
  <c r="E26" i="57"/>
  <c r="E26" i="124"/>
  <c r="E26" i="34"/>
  <c r="E26" i="33"/>
  <c r="E26" i="123"/>
  <c r="E26" i="152"/>
  <c r="E26" i="151"/>
  <c r="E26" i="96"/>
  <c r="E26" i="210"/>
  <c r="E26" i="209"/>
  <c r="E26" i="196"/>
  <c r="E26" i="48"/>
  <c r="E26" i="30"/>
  <c r="E26" i="29"/>
  <c r="E26" i="22"/>
  <c r="E26" i="84"/>
  <c r="E26" i="60"/>
  <c r="E26" i="61"/>
  <c r="E26" i="58"/>
  <c r="E26" i="13"/>
  <c r="E26" i="9"/>
  <c r="E26" i="8"/>
  <c r="E26" i="7"/>
  <c r="E26" i="6"/>
  <c r="E26" i="95"/>
  <c r="E26" i="93"/>
  <c r="E26" i="94"/>
  <c r="E26" i="53"/>
  <c r="E26" i="67"/>
  <c r="E26" i="69"/>
  <c r="E26" i="120"/>
  <c r="E26" i="231"/>
  <c r="E26" i="121"/>
  <c r="E26" i="122"/>
  <c r="E26" i="79"/>
  <c r="E26" i="230"/>
  <c r="E41" i="62" l="1"/>
  <c r="E41" i="110"/>
  <c r="E41" i="41"/>
  <c r="E41" i="64"/>
  <c r="E41" i="177"/>
  <c r="E41" i="187"/>
  <c r="E41" i="109"/>
  <c r="E41" i="159"/>
  <c r="E41" i="135"/>
  <c r="E41" i="132"/>
  <c r="E41" i="133"/>
  <c r="E41" i="146"/>
  <c r="E41" i="39"/>
  <c r="E41" i="130"/>
  <c r="E41" i="174"/>
  <c r="E41" i="38"/>
  <c r="E41" i="166"/>
  <c r="E41" i="128"/>
  <c r="E41" i="104"/>
  <c r="E41" i="103"/>
  <c r="E41" i="85"/>
  <c r="E41" i="169"/>
  <c r="E41" i="129"/>
  <c r="E41" i="167"/>
  <c r="E41" i="193"/>
  <c r="E41" i="136"/>
  <c r="E41" i="76"/>
  <c r="E41" i="90"/>
  <c r="E41" i="92"/>
  <c r="E41" i="115"/>
  <c r="E41" i="37"/>
  <c r="E41" i="36"/>
  <c r="E41" i="75"/>
  <c r="E41" i="74"/>
  <c r="E41" i="73"/>
  <c r="E41" i="27"/>
  <c r="E41" i="47"/>
  <c r="E41" i="153"/>
  <c r="E41" i="35"/>
  <c r="E41" i="186"/>
  <c r="E41" i="149"/>
  <c r="E41" i="24"/>
  <c r="E41" i="189"/>
  <c r="E41" i="55"/>
  <c r="E41" i="43"/>
  <c r="E41" i="57"/>
  <c r="E41" i="124"/>
  <c r="E41" i="34"/>
  <c r="E41" i="33"/>
  <c r="E41" i="123"/>
  <c r="E41" i="152"/>
  <c r="E41" i="151"/>
  <c r="E41" i="96"/>
  <c r="E41" i="210"/>
  <c r="E41" i="209"/>
  <c r="E41" i="196"/>
  <c r="E41" i="48"/>
  <c r="E41" i="30"/>
  <c r="E41" i="29"/>
  <c r="E41" i="22"/>
  <c r="E41" i="84"/>
  <c r="E41" i="60"/>
  <c r="E41" i="61"/>
  <c r="E41" i="58"/>
  <c r="E41" i="13"/>
  <c r="E41" i="9"/>
  <c r="E41" i="8"/>
  <c r="E41" i="7"/>
  <c r="E41" i="6"/>
  <c r="E41" i="95"/>
  <c r="E41" i="93"/>
  <c r="E41" i="94"/>
  <c r="E41" i="53"/>
  <c r="E41" i="78"/>
  <c r="E41" i="81"/>
  <c r="E41" i="17"/>
  <c r="E41" i="16"/>
  <c r="E41" i="11"/>
  <c r="E41" i="10"/>
  <c r="E41" i="5"/>
  <c r="E41" i="4"/>
  <c r="E41" i="194"/>
  <c r="E41" i="1"/>
  <c r="E41" i="67"/>
  <c r="E41" i="69"/>
  <c r="E41" i="120"/>
  <c r="E41" i="231"/>
  <c r="E41" i="230"/>
  <c r="E41" i="121"/>
  <c r="E41" i="122"/>
  <c r="E41" i="79"/>
  <c r="D75" i="53" l="1"/>
  <c r="D74" i="53"/>
  <c r="E74" i="94" l="1"/>
  <c r="D74" i="94" l="1"/>
  <c r="D58" i="94"/>
  <c r="E17" i="10" l="1"/>
  <c r="E21" i="10" s="1"/>
  <c r="E15" i="10"/>
  <c r="E11" i="10"/>
  <c r="E17" i="84"/>
  <c r="E15" i="84"/>
  <c r="E11" i="84"/>
  <c r="E17" i="60"/>
  <c r="E15" i="60"/>
  <c r="E11" i="60"/>
  <c r="E17" i="61"/>
  <c r="E15" i="61"/>
  <c r="E11" i="61"/>
  <c r="E17" i="58"/>
  <c r="E15" i="58"/>
  <c r="E11" i="58"/>
  <c r="E17" i="13"/>
  <c r="E15" i="13"/>
  <c r="E11" i="13"/>
  <c r="E17" i="9"/>
  <c r="E15" i="9"/>
  <c r="E11" i="9"/>
  <c r="E17" i="8"/>
  <c r="E15" i="8"/>
  <c r="E11" i="8"/>
  <c r="E21" i="8" s="1"/>
  <c r="E17" i="7"/>
  <c r="E15" i="7"/>
  <c r="E11" i="7"/>
  <c r="E21" i="7" s="1"/>
  <c r="E17" i="6"/>
  <c r="E15" i="6"/>
  <c r="E11" i="6"/>
  <c r="E17" i="95"/>
  <c r="E15" i="95"/>
  <c r="E11" i="95"/>
  <c r="E17" i="93"/>
  <c r="E15" i="93"/>
  <c r="E11" i="93"/>
  <c r="E17" i="94"/>
  <c r="E15" i="94"/>
  <c r="E11" i="94"/>
  <c r="E17" i="53"/>
  <c r="E15" i="53"/>
  <c r="E11" i="53"/>
  <c r="E17" i="67"/>
  <c r="E15" i="67"/>
  <c r="E11" i="67"/>
  <c r="E21" i="67" s="1"/>
  <c r="E17" i="69"/>
  <c r="E15" i="69"/>
  <c r="E11" i="69"/>
  <c r="E17" i="120"/>
  <c r="E15" i="120"/>
  <c r="E11" i="120"/>
  <c r="E17" i="231"/>
  <c r="E15" i="231"/>
  <c r="E11" i="231"/>
  <c r="E17" i="230"/>
  <c r="E15" i="230"/>
  <c r="E11" i="230"/>
  <c r="E17" i="122"/>
  <c r="E15" i="122"/>
  <c r="E11" i="122"/>
  <c r="E17" i="78"/>
  <c r="E15" i="78"/>
  <c r="E11" i="78"/>
  <c r="E17" i="81"/>
  <c r="E15" i="81"/>
  <c r="E11" i="81"/>
  <c r="E21" i="81" s="1"/>
  <c r="E17" i="17"/>
  <c r="E15" i="17"/>
  <c r="E11" i="17"/>
  <c r="E17" i="11"/>
  <c r="E15" i="11"/>
  <c r="E11" i="11"/>
  <c r="E17" i="5"/>
  <c r="E15" i="5"/>
  <c r="E11" i="5"/>
  <c r="E17" i="4"/>
  <c r="E15" i="4"/>
  <c r="E11" i="4"/>
  <c r="E17" i="194"/>
  <c r="E15" i="194"/>
  <c r="E11" i="194"/>
  <c r="E58" i="16"/>
  <c r="E17" i="16"/>
  <c r="E21" i="16" s="1"/>
  <c r="E11" i="16"/>
  <c r="E74" i="79"/>
  <c r="E74" i="121"/>
  <c r="D71" i="121"/>
  <c r="D58" i="121"/>
  <c r="E58" i="121" s="1"/>
  <c r="E11" i="121"/>
  <c r="D58" i="79"/>
  <c r="E11" i="79"/>
  <c r="E21" i="79" s="1"/>
  <c r="E17" i="79"/>
  <c r="E17" i="121"/>
  <c r="E59" i="1"/>
  <c r="D58" i="1"/>
  <c r="E11" i="62"/>
  <c r="E21" i="62" s="1"/>
  <c r="E11" i="20"/>
  <c r="E21" i="20" s="1"/>
  <c r="E11" i="110"/>
  <c r="E21" i="110" s="1"/>
  <c r="E11" i="41"/>
  <c r="E21" i="41" s="1"/>
  <c r="E21" i="9" l="1"/>
  <c r="E21" i="13"/>
  <c r="E21" i="6"/>
  <c r="E21" i="95"/>
  <c r="E21" i="84"/>
  <c r="E21" i="60"/>
  <c r="E21" i="61"/>
  <c r="E21" i="58"/>
  <c r="E21" i="69"/>
  <c r="E21" i="93"/>
  <c r="E21" i="94"/>
  <c r="E21" i="53"/>
  <c r="E21" i="231"/>
  <c r="E21" i="230"/>
  <c r="E21" i="78"/>
  <c r="E21" i="17"/>
  <c r="E21" i="11"/>
  <c r="E21" i="194"/>
  <c r="E21" i="4"/>
  <c r="E21" i="5"/>
  <c r="E21" i="122"/>
  <c r="E21" i="120"/>
  <c r="E64" i="120" s="1"/>
  <c r="E21" i="121"/>
  <c r="E11" i="64"/>
  <c r="E21" i="64" s="1"/>
  <c r="E11" i="177"/>
  <c r="E21" i="177" s="1"/>
  <c r="E11" i="187"/>
  <c r="E21" i="187" s="1"/>
  <c r="E11" i="109"/>
  <c r="E21" i="109" s="1"/>
  <c r="E11" i="159"/>
  <c r="E21" i="159" s="1"/>
  <c r="E11" i="135"/>
  <c r="E21" i="135" s="1"/>
  <c r="E11" i="132"/>
  <c r="E21" i="132" s="1"/>
  <c r="E11" i="133"/>
  <c r="E21" i="133" s="1"/>
  <c r="E11" i="146"/>
  <c r="E21" i="146" s="1"/>
  <c r="E11" i="39"/>
  <c r="E21" i="39" s="1"/>
  <c r="E11" i="130"/>
  <c r="E21" i="130" s="1"/>
  <c r="E11" i="174"/>
  <c r="E21" i="174" s="1"/>
  <c r="E11" i="38"/>
  <c r="E21" i="38" s="1"/>
  <c r="E11" i="166"/>
  <c r="E21" i="166" s="1"/>
  <c r="E11" i="128"/>
  <c r="E21" i="128" s="1"/>
  <c r="E11" i="104"/>
  <c r="E21" i="104" s="1"/>
  <c r="E11" i="103"/>
  <c r="E21" i="103" s="1"/>
  <c r="E11" i="85"/>
  <c r="E21" i="85" s="1"/>
  <c r="E11" i="169"/>
  <c r="E21" i="169" s="1"/>
  <c r="E11" i="129"/>
  <c r="E21" i="129" s="1"/>
  <c r="E11" i="167"/>
  <c r="E21" i="167" s="1"/>
  <c r="E11" i="193"/>
  <c r="E21" i="193" s="1"/>
  <c r="E11" i="136"/>
  <c r="E21" i="136" s="1"/>
  <c r="E11" i="76"/>
  <c r="E21" i="76" s="1"/>
  <c r="E11" i="90"/>
  <c r="E21" i="90" s="1"/>
  <c r="E11" i="92"/>
  <c r="E21" i="92" s="1"/>
  <c r="E11" i="115"/>
  <c r="E21" i="115" s="1"/>
  <c r="E11" i="37"/>
  <c r="E21" i="37" s="1"/>
  <c r="E11" i="36"/>
  <c r="E21" i="36" s="1"/>
  <c r="E11" i="77"/>
  <c r="E21" i="77" s="1"/>
  <c r="E11" i="75"/>
  <c r="E21" i="75" s="1"/>
  <c r="E11" i="74"/>
  <c r="E21" i="74" s="1"/>
  <c r="E11" i="73"/>
  <c r="E21" i="73" s="1"/>
  <c r="E11" i="27"/>
  <c r="E21" i="27" s="1"/>
  <c r="E11" i="47"/>
  <c r="E21" i="47" s="1"/>
  <c r="E11" i="153"/>
  <c r="E21" i="153" s="1"/>
  <c r="E11" i="35"/>
  <c r="E21" i="35" s="1"/>
  <c r="E11" i="186"/>
  <c r="E21" i="186" s="1"/>
  <c r="E11" i="149"/>
  <c r="E21" i="149" s="1"/>
  <c r="E11" i="24"/>
  <c r="E21" i="24" s="1"/>
  <c r="E11" i="189"/>
  <c r="E21" i="189" s="1"/>
  <c r="E11" i="55"/>
  <c r="E21" i="55" s="1"/>
  <c r="E11" i="43"/>
  <c r="E21" i="43" s="1"/>
  <c r="E11" i="57"/>
  <c r="E21" i="57" s="1"/>
  <c r="E11" i="124"/>
  <c r="E21" i="124" s="1"/>
  <c r="E11" i="34"/>
  <c r="E21" i="34" s="1"/>
  <c r="E11" i="33"/>
  <c r="E21" i="33" s="1"/>
  <c r="E11" i="123"/>
  <c r="E21" i="123" s="1"/>
  <c r="E11" i="152"/>
  <c r="E21" i="152" s="1"/>
  <c r="E11" i="151"/>
  <c r="E21" i="151" s="1"/>
  <c r="E11" i="96"/>
  <c r="E21" i="96" s="1"/>
  <c r="E11" i="210"/>
  <c r="E21" i="210" s="1"/>
  <c r="E11" i="209"/>
  <c r="E21" i="209" s="1"/>
  <c r="E11" i="196"/>
  <c r="E21" i="196" s="1"/>
  <c r="E11" i="48"/>
  <c r="E21" i="48" s="1"/>
  <c r="E11" i="30"/>
  <c r="E21" i="30" s="1"/>
  <c r="E11" i="29"/>
  <c r="E21" i="29" s="1"/>
  <c r="E11" i="22"/>
  <c r="E21" i="22" s="1"/>
  <c r="E41" i="20" l="1"/>
  <c r="E41" i="77"/>
  <c r="D21" i="5" l="1"/>
  <c r="D64" i="30" l="1"/>
  <c r="D70" i="27" l="1"/>
  <c r="D71" i="27"/>
  <c r="D71" i="75" l="1"/>
  <c r="D71" i="74"/>
  <c r="D71" i="73" l="1"/>
  <c r="B44" i="103" l="1"/>
  <c r="E17" i="1" l="1"/>
  <c r="E11" i="1"/>
  <c r="E21" i="1" l="1"/>
  <c r="D18" i="80"/>
  <c r="D23" i="80" s="1"/>
  <c r="D71" i="7" l="1"/>
  <c r="D64" i="8" l="1"/>
  <c r="D64" i="7"/>
  <c r="D64" i="6"/>
  <c r="D64" i="95"/>
  <c r="E64" i="17" l="1"/>
  <c r="D71" i="231" l="1"/>
  <c r="D58" i="231"/>
  <c r="D73" i="231"/>
  <c r="D72" i="231"/>
  <c r="D71" i="230"/>
  <c r="D58" i="230"/>
  <c r="D73" i="230"/>
  <c r="D72" i="230"/>
  <c r="E71" i="231" l="1"/>
  <c r="D74" i="231"/>
  <c r="D75" i="231" s="1"/>
  <c r="D74" i="230"/>
  <c r="D75" i="230" s="1"/>
  <c r="E75" i="230" s="1"/>
  <c r="E77" i="230"/>
  <c r="E69" i="230"/>
  <c r="E76" i="230"/>
  <c r="E64" i="230"/>
  <c r="E62" i="230"/>
  <c r="E71" i="230"/>
  <c r="E72" i="230"/>
  <c r="E73" i="230"/>
  <c r="E58" i="230"/>
  <c r="E75" i="231" l="1"/>
  <c r="E58" i="231"/>
  <c r="E77" i="231"/>
  <c r="E72" i="231"/>
  <c r="E64" i="231"/>
  <c r="E76" i="231"/>
  <c r="E73" i="231"/>
  <c r="E62" i="231"/>
  <c r="E69" i="231"/>
  <c r="E74" i="230"/>
  <c r="E74" i="231" l="1"/>
  <c r="D58" i="122"/>
  <c r="D58" i="17" l="1"/>
  <c r="E58" i="17" s="1"/>
  <c r="D72" i="75" l="1"/>
  <c r="D70" i="75"/>
  <c r="D72" i="74"/>
  <c r="D70" i="74"/>
  <c r="D58" i="74" s="1"/>
  <c r="D72" i="73"/>
  <c r="D70" i="73"/>
  <c r="D58" i="73" s="1"/>
  <c r="D74" i="74" l="1"/>
  <c r="D76" i="74" s="1"/>
  <c r="D74" i="73"/>
  <c r="D76" i="73" s="1"/>
  <c r="D58" i="27"/>
  <c r="D74" i="27" s="1"/>
  <c r="D58" i="75"/>
  <c r="D74" i="75" l="1"/>
  <c r="D76" i="75" s="1"/>
  <c r="D64" i="84" l="1"/>
  <c r="D71" i="60"/>
  <c r="D64" i="60"/>
  <c r="D64" i="61"/>
  <c r="D71" i="58"/>
  <c r="D64" i="58"/>
  <c r="D64" i="13" l="1"/>
  <c r="D71" i="13"/>
  <c r="D71" i="61" l="1"/>
  <c r="D64" i="9"/>
  <c r="D71" i="6" l="1"/>
  <c r="D71" i="1" l="1"/>
  <c r="D73" i="194" l="1"/>
  <c r="D73" i="4"/>
  <c r="D73" i="5"/>
  <c r="D73" i="1"/>
  <c r="E70" i="27"/>
  <c r="E70" i="75" l="1"/>
  <c r="E58" i="75"/>
  <c r="E74" i="75" s="1"/>
  <c r="E76" i="75" s="1"/>
  <c r="E70" i="74"/>
  <c r="E58" i="74"/>
  <c r="E74" i="74" s="1"/>
  <c r="E76" i="74" s="1"/>
  <c r="E70" i="73"/>
  <c r="E58" i="73"/>
  <c r="E74" i="73" s="1"/>
  <c r="E76" i="73" s="1"/>
  <c r="E71" i="7"/>
  <c r="E71" i="61"/>
  <c r="E71" i="58"/>
  <c r="E77" i="121"/>
  <c r="E71" i="60"/>
  <c r="E71" i="13"/>
  <c r="E62" i="121" l="1"/>
  <c r="E76" i="121"/>
  <c r="E69" i="121"/>
  <c r="E18" i="80" l="1"/>
  <c r="E23" i="80" s="1"/>
  <c r="D71" i="84" l="1"/>
  <c r="D71" i="8" l="1"/>
  <c r="D73" i="10" l="1"/>
  <c r="D73" i="11"/>
  <c r="D73" i="17"/>
  <c r="E73" i="17" s="1"/>
  <c r="D73" i="69"/>
  <c r="D73" i="7"/>
  <c r="D64" i="48"/>
  <c r="D58" i="48" s="1"/>
  <c r="D73" i="48"/>
  <c r="D64" i="196"/>
  <c r="D58" i="196" s="1"/>
  <c r="D73" i="196"/>
  <c r="D64" i="55"/>
  <c r="D58" i="55" s="1"/>
  <c r="D73" i="55"/>
  <c r="D64" i="37"/>
  <c r="D58" i="37" s="1"/>
  <c r="D73" i="37"/>
  <c r="D64" i="90"/>
  <c r="D58" i="90" s="1"/>
  <c r="D73" i="90"/>
  <c r="D64" i="153"/>
  <c r="D58" i="153" s="1"/>
  <c r="D73" i="153"/>
  <c r="D64" i="177"/>
  <c r="D58" i="177" s="1"/>
  <c r="E58" i="177" s="1"/>
  <c r="E64" i="177" s="1"/>
  <c r="D73" i="177"/>
  <c r="D64" i="110"/>
  <c r="D58" i="110" s="1"/>
  <c r="D73" i="110"/>
  <c r="D64" i="20"/>
  <c r="D58" i="20" s="1"/>
  <c r="E58" i="20" s="1"/>
  <c r="E64" i="20" s="1"/>
  <c r="D73" i="20"/>
  <c r="D71" i="4"/>
  <c r="E71" i="4" s="1"/>
  <c r="D71" i="5"/>
  <c r="E71" i="5" s="1"/>
  <c r="D71" i="10"/>
  <c r="E71" i="10" s="1"/>
  <c r="D71" i="11"/>
  <c r="E71" i="11" s="1"/>
  <c r="D71" i="16"/>
  <c r="E71" i="16" s="1"/>
  <c r="D71" i="17"/>
  <c r="E71" i="17" s="1"/>
  <c r="D71" i="81"/>
  <c r="E71" i="81" s="1"/>
  <c r="D71" i="78"/>
  <c r="E71" i="78" s="1"/>
  <c r="D71" i="79"/>
  <c r="E71" i="79" s="1"/>
  <c r="D71" i="122"/>
  <c r="E71" i="122" s="1"/>
  <c r="E71" i="121"/>
  <c r="D71" i="120"/>
  <c r="E71" i="120" s="1"/>
  <c r="D71" i="69"/>
  <c r="D71" i="67"/>
  <c r="E71" i="67" s="1"/>
  <c r="D71" i="53"/>
  <c r="E71" i="53" s="1"/>
  <c r="D71" i="94"/>
  <c r="D71" i="93"/>
  <c r="E71" i="93" s="1"/>
  <c r="D71" i="194"/>
  <c r="E71" i="194" s="1"/>
  <c r="D72" i="210"/>
  <c r="D72" i="209"/>
  <c r="D58" i="84"/>
  <c r="D73" i="84"/>
  <c r="D58" i="60"/>
  <c r="D73" i="60"/>
  <c r="D58" i="61"/>
  <c r="D73" i="61"/>
  <c r="D58" i="58"/>
  <c r="D73" i="58"/>
  <c r="D58" i="13"/>
  <c r="D73" i="13"/>
  <c r="D73" i="9"/>
  <c r="D58" i="8"/>
  <c r="D73" i="8"/>
  <c r="D58" i="6"/>
  <c r="D73" i="6"/>
  <c r="D71" i="95"/>
  <c r="D58" i="95"/>
  <c r="D72" i="196"/>
  <c r="D73" i="95"/>
  <c r="D58" i="93"/>
  <c r="D73" i="94"/>
  <c r="D58" i="53"/>
  <c r="D73" i="53"/>
  <c r="E73" i="53" s="1"/>
  <c r="D58" i="67"/>
  <c r="D73" i="67"/>
  <c r="D58" i="69"/>
  <c r="D58" i="120"/>
  <c r="D73" i="120"/>
  <c r="D58" i="10"/>
  <c r="D58" i="11"/>
  <c r="D58" i="16"/>
  <c r="D58" i="81"/>
  <c r="D58" i="78"/>
  <c r="D58" i="5"/>
  <c r="D73" i="16"/>
  <c r="D73" i="81"/>
  <c r="D73" i="78"/>
  <c r="D73" i="79"/>
  <c r="D73" i="122"/>
  <c r="D73" i="121"/>
  <c r="D72" i="10"/>
  <c r="D72" i="11"/>
  <c r="D72" i="16"/>
  <c r="D72" i="78"/>
  <c r="D72" i="79"/>
  <c r="D72" i="122"/>
  <c r="D72" i="121"/>
  <c r="D72" i="5"/>
  <c r="D58" i="4"/>
  <c r="D58" i="194"/>
  <c r="D58" i="30"/>
  <c r="D72" i="62"/>
  <c r="D72" i="20"/>
  <c r="D72" i="110"/>
  <c r="D72" i="64"/>
  <c r="D72" i="41"/>
  <c r="D72" i="177"/>
  <c r="D72" i="187"/>
  <c r="D72" i="109"/>
  <c r="D72" i="159"/>
  <c r="D72" i="135"/>
  <c r="D72" i="132"/>
  <c r="D72" i="133"/>
  <c r="D72" i="146"/>
  <c r="D72" i="39"/>
  <c r="D72" i="130"/>
  <c r="D72" i="174"/>
  <c r="D72" i="38"/>
  <c r="D72" i="166"/>
  <c r="D72" i="104"/>
  <c r="D72" i="103"/>
  <c r="D72" i="85"/>
  <c r="D72" i="128"/>
  <c r="D72" i="169"/>
  <c r="D72" i="129"/>
  <c r="D72" i="167"/>
  <c r="D72" i="193"/>
  <c r="D72" i="136"/>
  <c r="D72" i="76"/>
  <c r="D72" i="90"/>
  <c r="D72" i="92"/>
  <c r="D72" i="115"/>
  <c r="D72" i="37"/>
  <c r="D72" i="36"/>
  <c r="D72" i="77"/>
  <c r="D72" i="27"/>
  <c r="D72" i="47"/>
  <c r="D72" i="153"/>
  <c r="D72" i="35"/>
  <c r="D72" i="186"/>
  <c r="D72" i="149"/>
  <c r="D72" i="24"/>
  <c r="D72" i="189"/>
  <c r="D72" i="43"/>
  <c r="D72" i="55"/>
  <c r="D72" i="57"/>
  <c r="D72" i="124"/>
  <c r="D72" i="34"/>
  <c r="D72" i="33"/>
  <c r="D72" i="123"/>
  <c r="D72" i="152"/>
  <c r="D72" i="151"/>
  <c r="D72" i="96"/>
  <c r="D72" i="48"/>
  <c r="D72" i="30"/>
  <c r="D72" i="29"/>
  <c r="D72" i="22"/>
  <c r="D72" i="84"/>
  <c r="D72" i="60"/>
  <c r="D72" i="61"/>
  <c r="D72" i="58"/>
  <c r="D72" i="13"/>
  <c r="D72" i="9"/>
  <c r="D72" i="7"/>
  <c r="D72" i="6"/>
  <c r="D72" i="95"/>
  <c r="D72" i="93"/>
  <c r="D72" i="53"/>
  <c r="E72" i="53" s="1"/>
  <c r="D72" i="120"/>
  <c r="D72" i="4"/>
  <c r="E72" i="4" s="1"/>
  <c r="D72" i="194"/>
  <c r="E69" i="53"/>
  <c r="E64" i="53"/>
  <c r="D74" i="194" l="1"/>
  <c r="D75" i="194" s="1"/>
  <c r="D74" i="122"/>
  <c r="D74" i="13"/>
  <c r="D75" i="13" s="1"/>
  <c r="D74" i="60"/>
  <c r="D75" i="60" s="1"/>
  <c r="D74" i="61"/>
  <c r="D75" i="61" s="1"/>
  <c r="D74" i="58"/>
  <c r="D75" i="58" s="1"/>
  <c r="D74" i="95"/>
  <c r="D75" i="95" s="1"/>
  <c r="D74" i="78"/>
  <c r="D75" i="78" s="1"/>
  <c r="D74" i="6"/>
  <c r="D75" i="6" s="1"/>
  <c r="D74" i="196"/>
  <c r="D75" i="196" s="1"/>
  <c r="E58" i="196"/>
  <c r="E64" i="196" s="1"/>
  <c r="D74" i="120"/>
  <c r="D75" i="120" s="1"/>
  <c r="D74" i="4"/>
  <c r="D75" i="4" s="1"/>
  <c r="E58" i="110"/>
  <c r="E64" i="110" s="1"/>
  <c r="E58" i="153"/>
  <c r="E64" i="153" s="1"/>
  <c r="E72" i="93"/>
  <c r="D72" i="69"/>
  <c r="D74" i="69" s="1"/>
  <c r="D75" i="69" s="1"/>
  <c r="E73" i="6"/>
  <c r="D72" i="94"/>
  <c r="D75" i="94" s="1"/>
  <c r="D58" i="9"/>
  <c r="D74" i="9" s="1"/>
  <c r="D75" i="9" s="1"/>
  <c r="D72" i="8"/>
  <c r="D74" i="8" s="1"/>
  <c r="E76" i="93"/>
  <c r="E76" i="53"/>
  <c r="D72" i="67"/>
  <c r="D74" i="67" s="1"/>
  <c r="D75" i="67" s="1"/>
  <c r="E58" i="6"/>
  <c r="E64" i="6"/>
  <c r="D64" i="62"/>
  <c r="D58" i="62" s="1"/>
  <c r="D64" i="187"/>
  <c r="D58" i="187" s="1"/>
  <c r="D64" i="146"/>
  <c r="D58" i="146" s="1"/>
  <c r="E58" i="146" s="1"/>
  <c r="D64" i="39"/>
  <c r="D58" i="39" s="1"/>
  <c r="D64" i="130"/>
  <c r="D58" i="130" s="1"/>
  <c r="D64" i="174"/>
  <c r="D58" i="174" s="1"/>
  <c r="D74" i="174" s="1"/>
  <c r="D75" i="174" s="1"/>
  <c r="D64" i="38"/>
  <c r="D58" i="38" s="1"/>
  <c r="D64" i="166"/>
  <c r="D58" i="166" s="1"/>
  <c r="D64" i="103"/>
  <c r="D58" i="103" s="1"/>
  <c r="D74" i="103" s="1"/>
  <c r="D75" i="103" s="1"/>
  <c r="D64" i="92"/>
  <c r="D58" i="92" s="1"/>
  <c r="D64" i="136"/>
  <c r="D58" i="136" s="1"/>
  <c r="D74" i="136" s="1"/>
  <c r="D75" i="136" s="1"/>
  <c r="D74" i="90"/>
  <c r="D75" i="90" s="1"/>
  <c r="E58" i="90"/>
  <c r="E64" i="90" s="1"/>
  <c r="D64" i="115"/>
  <c r="D58" i="115" s="1"/>
  <c r="D64" i="36"/>
  <c r="D58" i="36" s="1"/>
  <c r="E58" i="36" s="1"/>
  <c r="D64" i="77"/>
  <c r="D58" i="77" s="1"/>
  <c r="E58" i="77" s="1"/>
  <c r="D64" i="149"/>
  <c r="D58" i="149" s="1"/>
  <c r="D64" i="24"/>
  <c r="D58" i="24" s="1"/>
  <c r="D74" i="24" s="1"/>
  <c r="D76" i="24" s="1"/>
  <c r="D64" i="189"/>
  <c r="D58" i="189" s="1"/>
  <c r="E58" i="189" s="1"/>
  <c r="D64" i="43"/>
  <c r="D58" i="43" s="1"/>
  <c r="D64" i="124"/>
  <c r="D58" i="124" s="1"/>
  <c r="D64" i="34"/>
  <c r="D58" i="34" s="1"/>
  <c r="D64" i="123"/>
  <c r="D58" i="123" s="1"/>
  <c r="D64" i="151"/>
  <c r="D58" i="151" s="1"/>
  <c r="D64" i="96"/>
  <c r="D58" i="96" s="1"/>
  <c r="D72" i="81"/>
  <c r="D74" i="81" s="1"/>
  <c r="D75" i="81" s="1"/>
  <c r="D72" i="17"/>
  <c r="E72" i="17" s="1"/>
  <c r="E74" i="17" s="1"/>
  <c r="E71" i="95"/>
  <c r="E64" i="95"/>
  <c r="E58" i="95"/>
  <c r="E73" i="95"/>
  <c r="D74" i="84"/>
  <c r="D75" i="84" s="1"/>
  <c r="D64" i="41"/>
  <c r="D58" i="41" s="1"/>
  <c r="D64" i="104"/>
  <c r="D58" i="104" s="1"/>
  <c r="D64" i="76"/>
  <c r="D58" i="76" s="1"/>
  <c r="E58" i="76" s="1"/>
  <c r="D76" i="27"/>
  <c r="D64" i="57"/>
  <c r="D58" i="57" s="1"/>
  <c r="D64" i="33"/>
  <c r="D58" i="33" s="1"/>
  <c r="E58" i="53"/>
  <c r="E74" i="53" s="1"/>
  <c r="E64" i="4"/>
  <c r="D72" i="1"/>
  <c r="D74" i="1" s="1"/>
  <c r="D74" i="20"/>
  <c r="D75" i="20" s="1"/>
  <c r="D74" i="110"/>
  <c r="D75" i="110" s="1"/>
  <c r="D64" i="64"/>
  <c r="D58" i="64" s="1"/>
  <c r="E58" i="64" s="1"/>
  <c r="D75" i="177"/>
  <c r="D74" i="177" s="1"/>
  <c r="D64" i="109"/>
  <c r="D58" i="109" s="1"/>
  <c r="D64" i="159"/>
  <c r="D58" i="159" s="1"/>
  <c r="D64" i="135"/>
  <c r="D58" i="135" s="1"/>
  <c r="D64" i="132"/>
  <c r="D58" i="132" s="1"/>
  <c r="D64" i="133"/>
  <c r="D58" i="133" s="1"/>
  <c r="D64" i="85"/>
  <c r="D58" i="85" s="1"/>
  <c r="D64" i="128"/>
  <c r="D64" i="169"/>
  <c r="D58" i="169" s="1"/>
  <c r="E58" i="169" s="1"/>
  <c r="D64" i="129"/>
  <c r="D58" i="129" s="1"/>
  <c r="D74" i="129" s="1"/>
  <c r="D75" i="129" s="1"/>
  <c r="D64" i="167"/>
  <c r="D58" i="167" s="1"/>
  <c r="D74" i="167" s="1"/>
  <c r="D75" i="167" s="1"/>
  <c r="D64" i="193"/>
  <c r="D58" i="193" s="1"/>
  <c r="E74" i="193" s="1"/>
  <c r="E75" i="193" s="1"/>
  <c r="D74" i="37"/>
  <c r="D75" i="37" s="1"/>
  <c r="D64" i="47"/>
  <c r="D58" i="47" s="1"/>
  <c r="D74" i="153"/>
  <c r="D75" i="153" s="1"/>
  <c r="D64" i="35"/>
  <c r="D58" i="35" s="1"/>
  <c r="D64" i="186"/>
  <c r="D58" i="186" s="1"/>
  <c r="D64" i="152"/>
  <c r="D58" i="152" s="1"/>
  <c r="D64" i="210"/>
  <c r="D58" i="210" s="1"/>
  <c r="E58" i="210" s="1"/>
  <c r="D64" i="209"/>
  <c r="D58" i="209" s="1"/>
  <c r="E58" i="209" s="1"/>
  <c r="D74" i="48"/>
  <c r="D75" i="48" s="1"/>
  <c r="D64" i="29"/>
  <c r="D58" i="29" s="1"/>
  <c r="E58" i="29" s="1"/>
  <c r="D64" i="22"/>
  <c r="D58" i="22" s="1"/>
  <c r="D74" i="22" s="1"/>
  <c r="D75" i="22" s="1"/>
  <c r="D74" i="55"/>
  <c r="D75" i="55" s="1"/>
  <c r="E58" i="55"/>
  <c r="E64" i="55" s="1"/>
  <c r="E64" i="93"/>
  <c r="E69" i="93"/>
  <c r="D73" i="93"/>
  <c r="D74" i="93" s="1"/>
  <c r="D75" i="93" s="1"/>
  <c r="E75" i="93" s="1"/>
  <c r="E73" i="67"/>
  <c r="E69" i="67"/>
  <c r="E58" i="67"/>
  <c r="D74" i="121"/>
  <c r="E64" i="81"/>
  <c r="E69" i="81"/>
  <c r="E58" i="81"/>
  <c r="E69" i="17"/>
  <c r="D74" i="11"/>
  <c r="D75" i="11" s="1"/>
  <c r="D74" i="10"/>
  <c r="D75" i="10" s="1"/>
  <c r="D74" i="5"/>
  <c r="D75" i="5" s="1"/>
  <c r="E64" i="5"/>
  <c r="E58" i="5"/>
  <c r="E73" i="5"/>
  <c r="E72" i="5"/>
  <c r="E69" i="5"/>
  <c r="E58" i="4"/>
  <c r="E73" i="4"/>
  <c r="E69" i="4"/>
  <c r="E64" i="194"/>
  <c r="E58" i="194"/>
  <c r="E73" i="194"/>
  <c r="E69" i="194"/>
  <c r="E73" i="120"/>
  <c r="E72" i="120"/>
  <c r="E69" i="120"/>
  <c r="E58" i="120"/>
  <c r="E73" i="69"/>
  <c r="E58" i="69"/>
  <c r="E64" i="69"/>
  <c r="E71" i="69"/>
  <c r="E69" i="69"/>
  <c r="D74" i="30"/>
  <c r="D75" i="30" s="1"/>
  <c r="E58" i="30"/>
  <c r="D74" i="16"/>
  <c r="D75" i="16" s="1"/>
  <c r="E73" i="81"/>
  <c r="E64" i="67"/>
  <c r="E58" i="93"/>
  <c r="E73" i="177"/>
  <c r="E74" i="177" s="1"/>
  <c r="E75" i="177" s="1"/>
  <c r="E72" i="194"/>
  <c r="E73" i="153"/>
  <c r="E73" i="20"/>
  <c r="E74" i="20" s="1"/>
  <c r="E75" i="20" s="1"/>
  <c r="E73" i="55"/>
  <c r="E73" i="110"/>
  <c r="E73" i="90"/>
  <c r="E73" i="196"/>
  <c r="D74" i="79"/>
  <c r="D75" i="79" s="1"/>
  <c r="E74" i="196" l="1"/>
  <c r="E75" i="196" s="1"/>
  <c r="D74" i="146"/>
  <c r="D76" i="146" s="1"/>
  <c r="E58" i="103"/>
  <c r="E74" i="103" s="1"/>
  <c r="E75" i="103" s="1"/>
  <c r="D75" i="122"/>
  <c r="E74" i="4"/>
  <c r="E75" i="4" s="1"/>
  <c r="E74" i="153"/>
  <c r="E75" i="153" s="1"/>
  <c r="E74" i="120"/>
  <c r="E75" i="120" s="1"/>
  <c r="D75" i="121"/>
  <c r="E75" i="121" s="1"/>
  <c r="E74" i="5"/>
  <c r="E75" i="5" s="1"/>
  <c r="E74" i="194"/>
  <c r="E75" i="194" s="1"/>
  <c r="D74" i="36"/>
  <c r="D75" i="36" s="1"/>
  <c r="D75" i="8"/>
  <c r="E72" i="81"/>
  <c r="E74" i="81" s="1"/>
  <c r="E75" i="81" s="1"/>
  <c r="E58" i="174"/>
  <c r="E64" i="174" s="1"/>
  <c r="E72" i="67"/>
  <c r="E58" i="129"/>
  <c r="E64" i="129" s="1"/>
  <c r="E74" i="6"/>
  <c r="E75" i="6" s="1"/>
  <c r="E72" i="69"/>
  <c r="E75" i="53"/>
  <c r="E74" i="110"/>
  <c r="E75" i="110" s="1"/>
  <c r="D74" i="189"/>
  <c r="D75" i="189" s="1"/>
  <c r="D74" i="209"/>
  <c r="D75" i="209" s="1"/>
  <c r="E74" i="90"/>
  <c r="E75" i="90" s="1"/>
  <c r="E58" i="136"/>
  <c r="E64" i="136" s="1"/>
  <c r="E58" i="24"/>
  <c r="E64" i="24" s="1"/>
  <c r="D74" i="64"/>
  <c r="D75" i="64" s="1"/>
  <c r="E58" i="167"/>
  <c r="E64" i="167" s="1"/>
  <c r="D74" i="77"/>
  <c r="D75" i="77" s="1"/>
  <c r="E72" i="9"/>
  <c r="E72" i="7"/>
  <c r="D58" i="128"/>
  <c r="E58" i="128" s="1"/>
  <c r="E58" i="22"/>
  <c r="E64" i="22" s="1"/>
  <c r="E72" i="78"/>
  <c r="E64" i="78"/>
  <c r="E64" i="9"/>
  <c r="E73" i="9"/>
  <c r="E73" i="7"/>
  <c r="E74" i="95"/>
  <c r="E75" i="95" s="1"/>
  <c r="E75" i="94"/>
  <c r="E76" i="94"/>
  <c r="E72" i="121"/>
  <c r="E58" i="79"/>
  <c r="D74" i="17"/>
  <c r="D75" i="17" s="1"/>
  <c r="E58" i="78"/>
  <c r="E69" i="78"/>
  <c r="E73" i="78"/>
  <c r="E73" i="16"/>
  <c r="E71" i="84"/>
  <c r="E73" i="60"/>
  <c r="E69" i="60"/>
  <c r="E64" i="61"/>
  <c r="E69" i="58"/>
  <c r="E69" i="13"/>
  <c r="E73" i="13"/>
  <c r="D74" i="62"/>
  <c r="D75" i="62" s="1"/>
  <c r="E58" i="62"/>
  <c r="E58" i="187"/>
  <c r="D74" i="187"/>
  <c r="D75" i="187" s="1"/>
  <c r="D74" i="39"/>
  <c r="D75" i="39" s="1"/>
  <c r="E58" i="39"/>
  <c r="D74" i="130"/>
  <c r="D75" i="130" s="1"/>
  <c r="E58" i="130"/>
  <c r="E58" i="38"/>
  <c r="D74" i="38"/>
  <c r="D75" i="38" s="1"/>
  <c r="D74" i="166"/>
  <c r="D75" i="166" s="1"/>
  <c r="E58" i="166"/>
  <c r="D74" i="193"/>
  <c r="D75" i="193" s="1"/>
  <c r="D74" i="92"/>
  <c r="D75" i="92" s="1"/>
  <c r="E58" i="92"/>
  <c r="D74" i="76"/>
  <c r="D75" i="76" s="1"/>
  <c r="E58" i="115"/>
  <c r="D74" i="115"/>
  <c r="D75" i="115" s="1"/>
  <c r="E64" i="77"/>
  <c r="E74" i="77"/>
  <c r="E75" i="77" s="1"/>
  <c r="E58" i="149"/>
  <c r="D74" i="149"/>
  <c r="D76" i="149" s="1"/>
  <c r="E58" i="43"/>
  <c r="D74" i="43"/>
  <c r="D75" i="43" s="1"/>
  <c r="D74" i="124"/>
  <c r="D75" i="124" s="1"/>
  <c r="E58" i="124"/>
  <c r="E58" i="34"/>
  <c r="D74" i="34"/>
  <c r="D75" i="34" s="1"/>
  <c r="E58" i="123"/>
  <c r="D74" i="123"/>
  <c r="D75" i="123" s="1"/>
  <c r="E58" i="151"/>
  <c r="D74" i="151"/>
  <c r="D76" i="151" s="1"/>
  <c r="E58" i="96"/>
  <c r="D74" i="96"/>
  <c r="D76" i="96" s="1"/>
  <c r="E72" i="84"/>
  <c r="E64" i="84"/>
  <c r="E58" i="60"/>
  <c r="E73" i="61"/>
  <c r="E58" i="61"/>
  <c r="E58" i="58"/>
  <c r="E58" i="13"/>
  <c r="E64" i="13"/>
  <c r="E73" i="94"/>
  <c r="E64" i="79"/>
  <c r="E73" i="79"/>
  <c r="E69" i="79"/>
  <c r="E72" i="79"/>
  <c r="E64" i="58"/>
  <c r="E71" i="94"/>
  <c r="E58" i="27"/>
  <c r="E74" i="27" s="1"/>
  <c r="E76" i="27" s="1"/>
  <c r="D75" i="1"/>
  <c r="E58" i="94"/>
  <c r="D74" i="29"/>
  <c r="D75" i="29" s="1"/>
  <c r="E74" i="55"/>
  <c r="E75" i="55" s="1"/>
  <c r="D74" i="210"/>
  <c r="D75" i="210" s="1"/>
  <c r="E69" i="94"/>
  <c r="D74" i="169"/>
  <c r="D75" i="169" s="1"/>
  <c r="E69" i="61"/>
  <c r="E64" i="60"/>
  <c r="E64" i="94"/>
  <c r="E72" i="61"/>
  <c r="E72" i="94"/>
  <c r="D74" i="41"/>
  <c r="D75" i="41" s="1"/>
  <c r="E58" i="41"/>
  <c r="E58" i="104"/>
  <c r="D74" i="104"/>
  <c r="D75" i="104" s="1"/>
  <c r="D74" i="57"/>
  <c r="D75" i="57" s="1"/>
  <c r="E58" i="57"/>
  <c r="D74" i="33"/>
  <c r="D75" i="33" s="1"/>
  <c r="E58" i="33"/>
  <c r="E73" i="48"/>
  <c r="E73" i="122"/>
  <c r="E69" i="122"/>
  <c r="E58" i="122"/>
  <c r="E72" i="122"/>
  <c r="E64" i="122"/>
  <c r="E75" i="17"/>
  <c r="E69" i="16"/>
  <c r="E72" i="16"/>
  <c r="E64" i="16"/>
  <c r="E58" i="11"/>
  <c r="E69" i="10"/>
  <c r="E72" i="13"/>
  <c r="E58" i="109"/>
  <c r="D74" i="109"/>
  <c r="D76" i="109" s="1"/>
  <c r="D74" i="159"/>
  <c r="D76" i="159" s="1"/>
  <c r="E58" i="159"/>
  <c r="D74" i="135"/>
  <c r="D76" i="135" s="1"/>
  <c r="E58" i="135"/>
  <c r="D74" i="132"/>
  <c r="D76" i="132" s="1"/>
  <c r="E58" i="132"/>
  <c r="D74" i="133"/>
  <c r="D76" i="133" s="1"/>
  <c r="E58" i="133"/>
  <c r="E58" i="85"/>
  <c r="D74" i="85"/>
  <c r="D75" i="85" s="1"/>
  <c r="E64" i="169"/>
  <c r="E74" i="169"/>
  <c r="E75" i="169" s="1"/>
  <c r="E58" i="47"/>
  <c r="D74" i="47"/>
  <c r="D75" i="47" s="1"/>
  <c r="E58" i="35"/>
  <c r="D74" i="35"/>
  <c r="D75" i="35" s="1"/>
  <c r="E58" i="186"/>
  <c r="D74" i="186"/>
  <c r="D75" i="186" s="1"/>
  <c r="E58" i="152"/>
  <c r="D74" i="152"/>
  <c r="D76" i="152" s="1"/>
  <c r="E58" i="48"/>
  <c r="E64" i="48" s="1"/>
  <c r="E73" i="84"/>
  <c r="E58" i="84"/>
  <c r="E69" i="84"/>
  <c r="E72" i="60"/>
  <c r="E72" i="58"/>
  <c r="E73" i="58"/>
  <c r="E58" i="9"/>
  <c r="E71" i="8"/>
  <c r="E73" i="8"/>
  <c r="E64" i="8"/>
  <c r="E58" i="8"/>
  <c r="D58" i="7"/>
  <c r="D74" i="7" s="1"/>
  <c r="E64" i="7"/>
  <c r="E74" i="146"/>
  <c r="E76" i="146" s="1"/>
  <c r="E64" i="146"/>
  <c r="E64" i="76"/>
  <c r="E74" i="76"/>
  <c r="E75" i="76" s="1"/>
  <c r="E64" i="36"/>
  <c r="E74" i="36"/>
  <c r="E75" i="36" s="1"/>
  <c r="E64" i="189"/>
  <c r="E74" i="189"/>
  <c r="E75" i="189" s="1"/>
  <c r="E73" i="93"/>
  <c r="E74" i="93" s="1"/>
  <c r="E73" i="121"/>
  <c r="E64" i="121"/>
  <c r="E69" i="11"/>
  <c r="E73" i="11"/>
  <c r="E64" i="11"/>
  <c r="E72" i="11"/>
  <c r="E72" i="10"/>
  <c r="E73" i="10"/>
  <c r="E64" i="10"/>
  <c r="E58" i="10"/>
  <c r="E74" i="209"/>
  <c r="E75" i="209" s="1"/>
  <c r="E64" i="209"/>
  <c r="E64" i="103"/>
  <c r="E74" i="30"/>
  <c r="E75" i="30" s="1"/>
  <c r="E64" i="30"/>
  <c r="E64" i="29"/>
  <c r="E74" i="29"/>
  <c r="E75" i="29" s="1"/>
  <c r="E64" i="64"/>
  <c r="E74" i="64"/>
  <c r="E75" i="64" s="1"/>
  <c r="E64" i="210"/>
  <c r="E74" i="210"/>
  <c r="E75" i="210" s="1"/>
  <c r="E74" i="129" l="1"/>
  <c r="E75" i="129" s="1"/>
  <c r="E74" i="174"/>
  <c r="E75" i="174" s="1"/>
  <c r="E74" i="167"/>
  <c r="E75" i="167" s="1"/>
  <c r="E74" i="24"/>
  <c r="E76" i="24" s="1"/>
  <c r="E74" i="22"/>
  <c r="E75" i="22" s="1"/>
  <c r="E74" i="67"/>
  <c r="E75" i="67" s="1"/>
  <c r="E74" i="69"/>
  <c r="E75" i="69" s="1"/>
  <c r="E74" i="122"/>
  <c r="E75" i="122" s="1"/>
  <c r="E75" i="79"/>
  <c r="E74" i="78"/>
  <c r="E75" i="78" s="1"/>
  <c r="E74" i="16"/>
  <c r="E75" i="16" s="1"/>
  <c r="E74" i="10"/>
  <c r="E75" i="10" s="1"/>
  <c r="E74" i="136"/>
  <c r="E75" i="136" s="1"/>
  <c r="E74" i="11"/>
  <c r="E75" i="11" s="1"/>
  <c r="E74" i="60"/>
  <c r="E75" i="60" s="1"/>
  <c r="E74" i="13"/>
  <c r="E75" i="13" s="1"/>
  <c r="E74" i="61"/>
  <c r="E75" i="61" s="1"/>
  <c r="E74" i="58"/>
  <c r="E75" i="58" s="1"/>
  <c r="D74" i="128"/>
  <c r="D75" i="128" s="1"/>
  <c r="E74" i="9"/>
  <c r="E75" i="9" s="1"/>
  <c r="E74" i="128"/>
  <c r="E75" i="128" s="1"/>
  <c r="E64" i="128"/>
  <c r="E64" i="62"/>
  <c r="E74" i="62"/>
  <c r="E75" i="62" s="1"/>
  <c r="E64" i="187"/>
  <c r="E74" i="187"/>
  <c r="E75" i="187" s="1"/>
  <c r="E64" i="39"/>
  <c r="E74" i="39"/>
  <c r="E75" i="39" s="1"/>
  <c r="E64" i="130"/>
  <c r="E74" i="130"/>
  <c r="E75" i="130" s="1"/>
  <c r="E64" i="38"/>
  <c r="E74" i="38"/>
  <c r="E75" i="38" s="1"/>
  <c r="E64" i="166"/>
  <c r="E74" i="166"/>
  <c r="E75" i="166" s="1"/>
  <c r="E64" i="92"/>
  <c r="E74" i="92"/>
  <c r="E75" i="92" s="1"/>
  <c r="E64" i="115"/>
  <c r="E74" i="115"/>
  <c r="E75" i="115" s="1"/>
  <c r="E64" i="149"/>
  <c r="E74" i="149"/>
  <c r="E76" i="149" s="1"/>
  <c r="E64" i="43"/>
  <c r="E74" i="43"/>
  <c r="E75" i="43" s="1"/>
  <c r="E64" i="124"/>
  <c r="E74" i="124"/>
  <c r="E75" i="124" s="1"/>
  <c r="E64" i="34"/>
  <c r="E74" i="34"/>
  <c r="E75" i="34" s="1"/>
  <c r="E64" i="123"/>
  <c r="E74" i="123"/>
  <c r="E75" i="123" s="1"/>
  <c r="E64" i="151"/>
  <c r="E74" i="151"/>
  <c r="E76" i="151" s="1"/>
  <c r="E74" i="96"/>
  <c r="E76" i="96" s="1"/>
  <c r="E64" i="96"/>
  <c r="E74" i="48"/>
  <c r="E75" i="48" s="1"/>
  <c r="E64" i="41"/>
  <c r="E74" i="41"/>
  <c r="E75" i="41" s="1"/>
  <c r="E64" i="104"/>
  <c r="E74" i="104"/>
  <c r="E75" i="104" s="1"/>
  <c r="E64" i="57"/>
  <c r="E74" i="57"/>
  <c r="E75" i="57" s="1"/>
  <c r="E64" i="33"/>
  <c r="E74" i="33"/>
  <c r="E75" i="33" s="1"/>
  <c r="E64" i="109"/>
  <c r="E74" i="109"/>
  <c r="E76" i="109" s="1"/>
  <c r="E64" i="159"/>
  <c r="E74" i="159"/>
  <c r="E76" i="159" s="1"/>
  <c r="E64" i="135"/>
  <c r="E74" i="135"/>
  <c r="E76" i="135" s="1"/>
  <c r="E64" i="132"/>
  <c r="E74" i="132"/>
  <c r="E76" i="132" s="1"/>
  <c r="E64" i="133"/>
  <c r="E74" i="133"/>
  <c r="E76" i="133" s="1"/>
  <c r="E64" i="85"/>
  <c r="E74" i="85"/>
  <c r="E75" i="85" s="1"/>
  <c r="E64" i="47"/>
  <c r="E74" i="47"/>
  <c r="E75" i="47" s="1"/>
  <c r="E64" i="35"/>
  <c r="E74" i="35"/>
  <c r="E75" i="35" s="1"/>
  <c r="E74" i="186"/>
  <c r="E75" i="186" s="1"/>
  <c r="E64" i="186"/>
  <c r="E64" i="152"/>
  <c r="E74" i="152"/>
  <c r="E76" i="152" s="1"/>
  <c r="E74" i="84"/>
  <c r="E75" i="84" s="1"/>
  <c r="E74" i="8"/>
  <c r="E75" i="8" s="1"/>
  <c r="E58" i="7"/>
  <c r="E74" i="7" s="1"/>
  <c r="E75" i="7" s="1"/>
  <c r="D75" i="7" l="1"/>
  <c r="E66" i="1"/>
  <c r="E73" i="1" l="1"/>
  <c r="E72" i="1"/>
  <c r="E58" i="1"/>
  <c r="E69" i="1"/>
  <c r="E71" i="1"/>
  <c r="E74" i="1" l="1"/>
  <c r="E75" i="1" s="1"/>
</calcChain>
</file>

<file path=xl/sharedStrings.xml><?xml version="1.0" encoding="utf-8"?>
<sst xmlns="http://schemas.openxmlformats.org/spreadsheetml/2006/main" count="12333" uniqueCount="208">
  <si>
    <t>PÓŁROCZNE SPRAWOZDANIE UBEZPIECZENIOWEGO FUNDUSZU KAPITAŁOWEGO</t>
  </si>
  <si>
    <t>TOWARZYSTWO UBEZPIECZEŃ  ALLIANZ ŻYCIE POLSKA S.A.</t>
  </si>
  <si>
    <t>(w zł)</t>
  </si>
  <si>
    <t xml:space="preserve">I.  </t>
  </si>
  <si>
    <t>1.</t>
  </si>
  <si>
    <t>lokaty</t>
  </si>
  <si>
    <t>2.</t>
  </si>
  <si>
    <t>środki pieniężne</t>
  </si>
  <si>
    <t>3.</t>
  </si>
  <si>
    <t>4.</t>
  </si>
  <si>
    <t>należności</t>
  </si>
  <si>
    <t>z tytułu transakcji zawartych na rynku finansowym</t>
  </si>
  <si>
    <t>pozostałe</t>
  </si>
  <si>
    <t xml:space="preserve">II.  </t>
  </si>
  <si>
    <t xml:space="preserve">pozostałe </t>
  </si>
  <si>
    <t>A.</t>
  </si>
  <si>
    <t>Aktywa netto funduszu na początek okresu sprawozdawczego</t>
  </si>
  <si>
    <t>B.</t>
  </si>
  <si>
    <t>I.</t>
  </si>
  <si>
    <t>Zwiększenia funduszu</t>
  </si>
  <si>
    <t>tytułem składek zwiększających wartość funduszu</t>
  </si>
  <si>
    <t>pozostałe przychody</t>
  </si>
  <si>
    <t>pozostałe zwiększenia</t>
  </si>
  <si>
    <t>II.</t>
  </si>
  <si>
    <t>Zmniejszenia funduszu</t>
  </si>
  <si>
    <t>tytułem wykupu</t>
  </si>
  <si>
    <t>tytułem wypłat pozostałych świadczeń ubezpieczeniowych</t>
  </si>
  <si>
    <t>tytułem opłat za ryzyko ubezpieczeniowe oraz innych opłat potrącanych z funduszu</t>
  </si>
  <si>
    <t>tytułem zwrotu składek ubezpieczeniowych</t>
  </si>
  <si>
    <t>5.</t>
  </si>
  <si>
    <t>tytułem opłat za zarządzanie funduszem oraz innych opłat tytułem administrowania funduszem</t>
  </si>
  <si>
    <t>6.</t>
  </si>
  <si>
    <t>pozostałe koszty</t>
  </si>
  <si>
    <t>7.</t>
  </si>
  <si>
    <t>pozostałe zmniejszenia</t>
  </si>
  <si>
    <t>C.</t>
  </si>
  <si>
    <t xml:space="preserve">Wynik netto z działalności inwestycyjnej </t>
  </si>
  <si>
    <t>D.</t>
  </si>
  <si>
    <t>Aktywa netto funduszu na koniec okresu sprawozdawczego</t>
  </si>
  <si>
    <t>Pozycja</t>
  </si>
  <si>
    <t>na początek okresu sprawozdawczego</t>
  </si>
  <si>
    <t>na koniec okresu sprawozdawczego</t>
  </si>
  <si>
    <t xml:space="preserve">LOKATY </t>
  </si>
  <si>
    <t>Lokaty (suma 1-12)</t>
  </si>
  <si>
    <t>papiery wartościowe emitowane, poręczone lub gwarantowane przez Skarb Państwa lub organizacje międzynarodowe, których członkiem jest Rzeczpospolita Polska</t>
  </si>
  <si>
    <t>obligacje emitowane lub poręczone przez jednostki samorządu terytorialnego lub związki jednostek samorządu terytorialnego</t>
  </si>
  <si>
    <t>inne dłużne papiery wartościowe o stałej stopie dochodu</t>
  </si>
  <si>
    <t>akcje</t>
  </si>
  <si>
    <t>udziały</t>
  </si>
  <si>
    <t>jednostki uczestnictwa i certyfikaty inwestycyjne w funduszach inwestycyjnych</t>
  </si>
  <si>
    <t>8.</t>
  </si>
  <si>
    <t>inne papiery wartościowe o zmiennej kwocie dochodu</t>
  </si>
  <si>
    <t>9.</t>
  </si>
  <si>
    <t>pożyczki</t>
  </si>
  <si>
    <t>10.</t>
  </si>
  <si>
    <t>nieruchomości</t>
  </si>
  <si>
    <t>11.</t>
  </si>
  <si>
    <t>depozyty bankowe</t>
  </si>
  <si>
    <t>12.</t>
  </si>
  <si>
    <t>pozostałe lokaty</t>
  </si>
  <si>
    <t>III.</t>
  </si>
  <si>
    <t>Środki pieniężne</t>
  </si>
  <si>
    <t>IV.</t>
  </si>
  <si>
    <t>Należności</t>
  </si>
  <si>
    <t>V.</t>
  </si>
  <si>
    <t>Zobowiązania</t>
  </si>
  <si>
    <t>Aktywa netto (w tym)</t>
  </si>
  <si>
    <t>krajowe</t>
  </si>
  <si>
    <t>Fundusz Konserwatywny</t>
  </si>
  <si>
    <t>Fundusz Zrównoważony</t>
  </si>
  <si>
    <t>Fundusz Aktywny</t>
  </si>
  <si>
    <t>Fundusz Międzynarodowy</t>
  </si>
  <si>
    <t>Fundusz Azjatycki</t>
  </si>
  <si>
    <t>Aktywny - Surowce i Nowe Gospodarki</t>
  </si>
  <si>
    <t>Zabezpieczony - Rynku Polskiego</t>
  </si>
  <si>
    <t>Zabezpieczony - Europy Wschodniej</t>
  </si>
  <si>
    <t>Zabezpieczony - Dalekiego Wschodu</t>
  </si>
  <si>
    <t>Millenium Master I</t>
  </si>
  <si>
    <t>Millenium Master V</t>
  </si>
  <si>
    <t>Millenium Master VI</t>
  </si>
  <si>
    <t>Millenium Master VII</t>
  </si>
  <si>
    <t>Fundusz Gwarantowany</t>
  </si>
  <si>
    <t>Fundusz Stabilnego Wzrostu</t>
  </si>
  <si>
    <t>Fundusz Dynamiczny</t>
  </si>
  <si>
    <t>Fundusz Aktywnej Alokacji</t>
  </si>
  <si>
    <t>Fundusz Akcji Plus</t>
  </si>
  <si>
    <t>Fundusz Akcji Małych i Średnich Spółek</t>
  </si>
  <si>
    <t>Fundusz Selektywny</t>
  </si>
  <si>
    <t>Fundusz Polskich Obligacji Skarbowych</t>
  </si>
  <si>
    <t>INFORMACJE DODATKOWE</t>
  </si>
  <si>
    <t xml:space="preserve">DO SPRAWOZDANIA PÓŁROCZNEGO </t>
  </si>
  <si>
    <t>FUNDUSZY KAPITAŁOWYCH</t>
  </si>
  <si>
    <t>TU ALLIANZ ŻYCIE POLSKA  S.A.</t>
  </si>
  <si>
    <t xml:space="preserve">Przypis składki brutto </t>
  </si>
  <si>
    <t xml:space="preserve">Potrącenia/ opłaty </t>
  </si>
  <si>
    <t xml:space="preserve">Składka netto </t>
  </si>
  <si>
    <t>Fundusz Pieniężny</t>
  </si>
  <si>
    <t>Strategii MultiObligacyjnych</t>
  </si>
  <si>
    <t>Fundusz Akcji Globalnych</t>
  </si>
  <si>
    <t>Fundusz Obligacji Globalnych</t>
  </si>
  <si>
    <t>WARTOŚĆ AKTYWÓW NETTO FUNDUSZU</t>
  </si>
  <si>
    <t xml:space="preserve">II. </t>
  </si>
  <si>
    <t>ZMIANY WARTOŚCI AKTYWÓW NETTO FUNDUSZU</t>
  </si>
  <si>
    <t>3.1.</t>
  </si>
  <si>
    <t>3.2.</t>
  </si>
  <si>
    <t>wobec ubezpieczających, ubezpieczonych lub uprawnionych z umów ubezpieczenia</t>
  </si>
  <si>
    <t>Aktywa</t>
  </si>
  <si>
    <t>III.  Aktywa netto (I-II)</t>
  </si>
  <si>
    <t>Wynik netto z działalności operacyjnej (I-II)</t>
  </si>
  <si>
    <t>Liczba jednostek uczestnictwa funduszu:</t>
  </si>
  <si>
    <t>Wartość jednostki uczestnictwa funduszu:</t>
  </si>
  <si>
    <t>minimalna wartość jednostki uczestnictwa funduszu w okresie sprawozdawczym</t>
  </si>
  <si>
    <t>maksymalna wartość jednostki uczestnictwa funduszu w okresie sprawozdawczym</t>
  </si>
  <si>
    <t xml:space="preserve">     ZESTAWIENIE AKTYWÓW NETTO FUNDUSZU</t>
  </si>
  <si>
    <t>Udział w aktywach       netto funduszu (w %)</t>
  </si>
  <si>
    <t>instrumenty pochodne</t>
  </si>
  <si>
    <t>zagraniczne - państwa UE</t>
  </si>
  <si>
    <t>zagraniczne - państwa poza UE</t>
  </si>
  <si>
    <t>LICZBA I WARTOŚĆ JEDNOSTEK ROZRACHUNKOWYCH uczestnictwa funduszu</t>
  </si>
  <si>
    <t>Wartość bilansowa (w zł)</t>
  </si>
  <si>
    <t>Fundusz Energetyczny</t>
  </si>
  <si>
    <t>TOWARZYSTWO UBEZPIECZEŃ  ALLIANZ ŻYCIE POLSKA SA</t>
  </si>
  <si>
    <t>I</t>
  </si>
  <si>
    <t xml:space="preserve">I  </t>
  </si>
  <si>
    <t xml:space="preserve">II  </t>
  </si>
  <si>
    <t>III  Aktywa netto (I-II)</t>
  </si>
  <si>
    <t xml:space="preserve">II </t>
  </si>
  <si>
    <t>A</t>
  </si>
  <si>
    <t>B</t>
  </si>
  <si>
    <t>II</t>
  </si>
  <si>
    <t>C</t>
  </si>
  <si>
    <t>D</t>
  </si>
  <si>
    <t>III</t>
  </si>
  <si>
    <t>IV</t>
  </si>
  <si>
    <t>V</t>
  </si>
  <si>
    <t xml:space="preserve">Fundusz Obligacji </t>
  </si>
  <si>
    <t>Allianz Portfel Aktywnej Alokacji</t>
  </si>
  <si>
    <t>Allianz Portfel Dynamiczny</t>
  </si>
  <si>
    <t>Allianz Portfel Stabilnego Wzrostu</t>
  </si>
  <si>
    <t>Allianz Portfel Akcji Rynków Rozwiniętych</t>
  </si>
  <si>
    <t>Allianz Portfel Akcji Rynków Wschodzących</t>
  </si>
  <si>
    <t>Allianz Portfel Obligacji Zagranicznych</t>
  </si>
  <si>
    <t>Allianz Obligacji Plus</t>
  </si>
  <si>
    <t>Allianz Akcji Małych i Średnich Spółek</t>
  </si>
  <si>
    <t>Allianz Konserwatywny</t>
  </si>
  <si>
    <t>Allianz Polskich Obligacji Skarbowych</t>
  </si>
  <si>
    <t>Allianz Dynamiczna Multistrategia</t>
  </si>
  <si>
    <t>Allianz Defensywna Multistrategia</t>
  </si>
  <si>
    <t>Allianz Zbalansowana Multistrategia</t>
  </si>
  <si>
    <t>Allianz Franklin Global Fundamental Strategies Fund (PLN Hedged)</t>
  </si>
  <si>
    <t>Allianz Franklin U.S. Opportunities Fund (PLN Hedged)</t>
  </si>
  <si>
    <t>Allianz Investor Zrównoważony</t>
  </si>
  <si>
    <t>Allianz Investor Gold</t>
  </si>
  <si>
    <t>Allianz Investor Indie i Chiny</t>
  </si>
  <si>
    <t>Allianz JPM Global Healthcare Fund (PLN Hedged)</t>
  </si>
  <si>
    <t>Allianz ESALIENS Akcji</t>
  </si>
  <si>
    <t>Allianz Pekao Akcji Rynków Wschodzących</t>
  </si>
  <si>
    <t>Allianz Pekao Surowców i Energii</t>
  </si>
  <si>
    <t>Allianz Pekao Obligacji Plus</t>
  </si>
  <si>
    <t>Allianz Pekao Obligacji - Dynamiczna Alokacja 2</t>
  </si>
  <si>
    <t>Allianz Pekao Strategii Globalnej</t>
  </si>
  <si>
    <t>Allianz PZU Akcji Krakowiak</t>
  </si>
  <si>
    <t>Allianz PZU Akcji Małych i Średnich Spółek</t>
  </si>
  <si>
    <t>Allianz Schroder EURO Equity Fund (PLN Hedged)</t>
  </si>
  <si>
    <t>Allianz Schroder Frontier Markets Equity Fund (PLN Hedged)</t>
  </si>
  <si>
    <t>Allianz Schroder Global Diversified Growth Fund (PLN Hedged)</t>
  </si>
  <si>
    <t>Allianz Templeton Global Bond Fund (PLN Hedged)</t>
  </si>
  <si>
    <t>Allianz Templeton Global Total Return Fund (PLN Hedged)</t>
  </si>
  <si>
    <t>Allianz Pekao Spokojna Inwestycja</t>
  </si>
  <si>
    <t>Allianz Pekao Konserwatywny</t>
  </si>
  <si>
    <t>Allianz Pekao Konserwatywny Plus</t>
  </si>
  <si>
    <t>Allianz Generali Akcje Małych i Średnich Spółek</t>
  </si>
  <si>
    <t>Allianz Generali Korona Akcje</t>
  </si>
  <si>
    <t>Allianz Generali Korona Obligacje</t>
  </si>
  <si>
    <t>Allianz Generali Korona Zrównoważony</t>
  </si>
  <si>
    <t>Allianz JPM Emerging Markets Opportunities Fund (PLN)</t>
  </si>
  <si>
    <t>Allianz ESALIENS Konserwatywny</t>
  </si>
  <si>
    <t>Allianz Schroder ISF - Global Credit High Income (PLN Hedged)</t>
  </si>
  <si>
    <t>Allianz Generali Akcji: Megatrendy</t>
  </si>
  <si>
    <t>Allianz Investor Quality</t>
  </si>
  <si>
    <t>Allianz Investor Fundamentalny Dywidend i Wzrostu</t>
  </si>
  <si>
    <t>Allianz ESALIENS Medycyny i Nowych Technologii</t>
  </si>
  <si>
    <t>Fundusz Polskich Obligacji Skarbowych Bis</t>
  </si>
  <si>
    <t>Fundusz Zachowawczy</t>
  </si>
  <si>
    <t>Allianz Investor TOP Małych i Średnich Spółek</t>
  </si>
  <si>
    <t>Allianz Generali Akcji Rynków Wschodzących</t>
  </si>
  <si>
    <t>\</t>
  </si>
  <si>
    <t xml:space="preserve">Allianz Goldman Sachs Akcji </t>
  </si>
  <si>
    <t>Allianz Goldman Sachs Obligacji</t>
  </si>
  <si>
    <t xml:space="preserve">Allianz Goldman Sachs Polski Odpowiedzialnego Inwestowania </t>
  </si>
  <si>
    <t>Allianz Goldman Sachs Europejski Spółek Dywidendowych</t>
  </si>
  <si>
    <t>Allianz Goldman Sachs Globalny Długu Korporacyjnego</t>
  </si>
  <si>
    <t>Allianz Goldman Sachs Globalny Spółek Dywidendowych</t>
  </si>
  <si>
    <t>Allianz Goldman Sachs Japonia</t>
  </si>
  <si>
    <t>Allianz Goldman Sachs Obligacji Rynków Wschodzących</t>
  </si>
  <si>
    <t>Allianz Investor Rynków Wschodzących</t>
  </si>
  <si>
    <t>Allianz Templeton European Sustainability Improvers Fund (PLN Hedged)</t>
  </si>
  <si>
    <t>Allianz Pekao Obligacji Wysokojakościowych</t>
  </si>
  <si>
    <t>Allianz Generali Korona Obligacji Uniwersalny</t>
  </si>
  <si>
    <t>31-12-2024</t>
  </si>
  <si>
    <t>30-06-2025</t>
  </si>
  <si>
    <t>30-06-2024</t>
  </si>
  <si>
    <t>SPORZĄDZONE NA DZIEŃ 30-06-2025</t>
  </si>
  <si>
    <t>Allianz ESALIENS Obligacji Uniwersalny</t>
  </si>
  <si>
    <t>Allianz Investor Obligacji Skarbowych Krótkoterminowy</t>
  </si>
  <si>
    <t>Allianz PKO Obligacji Skarbowych Srednioterminowy</t>
  </si>
  <si>
    <t>Allianz PZU Globalny Akcji Medycznych</t>
  </si>
  <si>
    <t>NA DZIEŃ 30-06-2025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</si>
</sst>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z_ł_-;\-* #,##0.00\ _z_ł_-;_-* &quot;-&quot;??\ _z_ł_-;_-@_-"/>
    <numFmt numFmtId="165" formatCode="#,##0.0000"/>
    <numFmt numFmtId="166" formatCode="0.0000"/>
    <numFmt numFmtId="167" formatCode="_-* #,##0.0000\ _z_ł_-;\-* #,##0.0000\ _z_ł_-;_-* &quot;-&quot;????\ _z_ł_-;_-@_-"/>
    <numFmt numFmtId="168" formatCode="0.000"/>
    <numFmt numFmtId="169" formatCode="#,##0.00000"/>
    <numFmt numFmtId="170" formatCode="#,##0.000000"/>
    <numFmt numFmtId="171" formatCode="0.00000"/>
    <numFmt numFmtId="172" formatCode="#,##0.00_ ;\-#,##0.00\ "/>
  </numFmts>
  <fonts count="6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indexed="64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0"/>
      <name val="Arial CE"/>
      <charset val="238"/>
    </font>
    <font>
      <sz val="10"/>
      <color rgb="FF0070C0"/>
      <name val="Arial CE"/>
      <charset val="238"/>
    </font>
    <font>
      <sz val="10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Arial"/>
      <family val="2"/>
    </font>
    <font>
      <sz val="9"/>
      <color rgb="FF0070C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name val="MS Sans Serif"/>
      <family val="2"/>
      <charset val="238"/>
    </font>
    <font>
      <b/>
      <sz val="9"/>
      <color rgb="FFFF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5" fillId="21" borderId="2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20" fillId="0" borderId="0"/>
    <xf numFmtId="0" fontId="21" fillId="20" borderId="1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0" fillId="23" borderId="6" applyNumberFormat="0" applyFont="0" applyAlignment="0" applyProtection="0"/>
    <xf numFmtId="0" fontId="25" fillId="3" borderId="0" applyNumberFormat="0" applyBorder="0" applyAlignment="0" applyProtection="0"/>
    <xf numFmtId="0" fontId="30" fillId="0" borderId="0"/>
    <xf numFmtId="0" fontId="20" fillId="23" borderId="63" applyNumberFormat="0" applyFont="0" applyAlignment="0" applyProtection="0"/>
    <xf numFmtId="0" fontId="22" fillId="0" borderId="62" applyNumberFormat="0" applyFill="0" applyAlignment="0" applyProtection="0"/>
    <xf numFmtId="0" fontId="21" fillId="20" borderId="60" applyNumberFormat="0" applyAlignment="0" applyProtection="0"/>
    <xf numFmtId="0" fontId="14" fillId="20" borderId="61" applyNumberFormat="0" applyAlignment="0" applyProtection="0"/>
    <xf numFmtId="0" fontId="13" fillId="7" borderId="60" applyNumberFormat="0" applyAlignment="0" applyProtection="0"/>
    <xf numFmtId="0" fontId="4" fillId="0" borderId="0"/>
    <xf numFmtId="0" fontId="20" fillId="23" borderId="67" applyNumberFormat="0" applyFont="0" applyAlignment="0" applyProtection="0"/>
    <xf numFmtId="0" fontId="22" fillId="0" borderId="66" applyNumberFormat="0" applyFill="0" applyAlignment="0" applyProtection="0"/>
    <xf numFmtId="0" fontId="21" fillId="20" borderId="64" applyNumberFormat="0" applyAlignment="0" applyProtection="0"/>
    <xf numFmtId="0" fontId="14" fillId="20" borderId="65" applyNumberFormat="0" applyAlignment="0" applyProtection="0"/>
    <xf numFmtId="0" fontId="13" fillId="7" borderId="64" applyNumberFormat="0" applyAlignment="0" applyProtection="0"/>
    <xf numFmtId="0" fontId="32" fillId="0" borderId="0"/>
    <xf numFmtId="0" fontId="33" fillId="25" borderId="0" applyNumberFormat="0" applyBorder="0" applyAlignment="0" applyProtection="0"/>
    <xf numFmtId="0" fontId="34" fillId="26" borderId="68" applyNumberFormat="0" applyAlignment="0" applyProtection="0"/>
    <xf numFmtId="0" fontId="35" fillId="0" borderId="70" applyNumberFormat="0" applyFill="0" applyAlignment="0" applyProtection="0"/>
    <xf numFmtId="0" fontId="36" fillId="27" borderId="69" applyNumberFormat="0" applyAlignment="0" applyProtection="0"/>
    <xf numFmtId="0" fontId="37" fillId="0" borderId="72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9" fillId="28" borderId="71" applyNumberFormat="0" applyFont="0" applyAlignment="0" applyProtection="0"/>
    <xf numFmtId="0" fontId="4" fillId="28" borderId="71" applyNumberFormat="0" applyFont="0" applyAlignment="0" applyProtection="0"/>
    <xf numFmtId="0" fontId="41" fillId="0" borderId="0"/>
    <xf numFmtId="0" fontId="4" fillId="0" borderId="0"/>
    <xf numFmtId="0" fontId="13" fillId="7" borderId="81" applyNumberFormat="0" applyAlignment="0" applyProtection="0"/>
    <xf numFmtId="0" fontId="14" fillId="20" borderId="82" applyNumberFormat="0" applyAlignment="0" applyProtection="0"/>
    <xf numFmtId="0" fontId="21" fillId="20" borderId="81" applyNumberFormat="0" applyAlignment="0" applyProtection="0"/>
    <xf numFmtId="0" fontId="22" fillId="0" borderId="83" applyNumberFormat="0" applyFill="0" applyAlignment="0" applyProtection="0"/>
    <xf numFmtId="0" fontId="20" fillId="23" borderId="84" applyNumberFormat="0" applyFont="0" applyAlignment="0" applyProtection="0"/>
    <xf numFmtId="0" fontId="22" fillId="0" borderId="83" applyNumberFormat="0" applyFill="0" applyAlignment="0" applyProtection="0"/>
    <xf numFmtId="0" fontId="14" fillId="20" borderId="82" applyNumberFormat="0" applyAlignment="0" applyProtection="0"/>
    <xf numFmtId="0" fontId="20" fillId="23" borderId="84" applyNumberFormat="0" applyFont="0" applyAlignment="0" applyProtection="0"/>
    <xf numFmtId="0" fontId="20" fillId="23" borderId="84" applyNumberFormat="0" applyFont="0" applyAlignment="0" applyProtection="0"/>
    <xf numFmtId="0" fontId="4" fillId="0" borderId="0"/>
    <xf numFmtId="0" fontId="13" fillId="7" borderId="81" applyNumberFormat="0" applyAlignment="0" applyProtection="0"/>
    <xf numFmtId="0" fontId="14" fillId="20" borderId="82" applyNumberFormat="0" applyAlignment="0" applyProtection="0"/>
    <xf numFmtId="0" fontId="21" fillId="20" borderId="81" applyNumberFormat="0" applyAlignment="0" applyProtection="0"/>
    <xf numFmtId="0" fontId="22" fillId="0" borderId="83" applyNumberFormat="0" applyFill="0" applyAlignment="0" applyProtection="0"/>
    <xf numFmtId="0" fontId="21" fillId="20" borderId="81" applyNumberFormat="0" applyAlignment="0" applyProtection="0"/>
    <xf numFmtId="0" fontId="13" fillId="7" borderId="81" applyNumberFormat="0" applyAlignment="0" applyProtection="0"/>
    <xf numFmtId="0" fontId="4" fillId="0" borderId="0"/>
    <xf numFmtId="0" fontId="4" fillId="28" borderId="71" applyNumberFormat="0" applyFont="0" applyAlignment="0" applyProtection="0"/>
    <xf numFmtId="0" fontId="3" fillId="0" borderId="0"/>
    <xf numFmtId="0" fontId="42" fillId="0" borderId="0"/>
    <xf numFmtId="0" fontId="43" fillId="0" borderId="0"/>
    <xf numFmtId="0" fontId="2" fillId="0" borderId="0"/>
    <xf numFmtId="9" fontId="2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1" fillId="0" borderId="0"/>
    <xf numFmtId="0" fontId="47" fillId="0" borderId="0"/>
    <xf numFmtId="0" fontId="48" fillId="0" borderId="0"/>
    <xf numFmtId="0" fontId="49" fillId="0" borderId="0"/>
    <xf numFmtId="0" fontId="47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45" fillId="0" borderId="0"/>
    <xf numFmtId="0" fontId="45" fillId="0" borderId="0"/>
  </cellStyleXfs>
  <cellXfs count="409">
    <xf numFmtId="0" fontId="0" fillId="0" borderId="0" xfId="0"/>
    <xf numFmtId="0" fontId="5" fillId="24" borderId="0" xfId="0" applyFont="1" applyFill="1"/>
    <xf numFmtId="4" fontId="5" fillId="24" borderId="0" xfId="0" applyNumberFormat="1" applyFont="1" applyFill="1"/>
    <xf numFmtId="0" fontId="5" fillId="24" borderId="0" xfId="0" applyFont="1" applyFill="1" applyAlignment="1">
      <alignment horizontal="left" wrapText="1"/>
    </xf>
    <xf numFmtId="0" fontId="9" fillId="24" borderId="10" xfId="0" applyFont="1" applyFill="1" applyBorder="1" applyAlignment="1">
      <alignment horizontal="center"/>
    </xf>
    <xf numFmtId="0" fontId="9" fillId="24" borderId="15" xfId="0" applyFont="1" applyFill="1" applyBorder="1" applyAlignment="1">
      <alignment wrapText="1"/>
    </xf>
    <xf numFmtId="0" fontId="5" fillId="24" borderId="0" xfId="0" applyFont="1" applyFill="1" applyAlignment="1">
      <alignment horizontal="center" wrapText="1"/>
    </xf>
    <xf numFmtId="164" fontId="5" fillId="24" borderId="0" xfId="0" applyNumberFormat="1" applyFont="1" applyFill="1" applyAlignment="1">
      <alignment wrapText="1"/>
    </xf>
    <xf numFmtId="0" fontId="8" fillId="24" borderId="14" xfId="0" applyFont="1" applyFill="1" applyBorder="1" applyAlignment="1">
      <alignment horizontal="left" wrapText="1"/>
    </xf>
    <xf numFmtId="0" fontId="8" fillId="24" borderId="15" xfId="0" applyFont="1" applyFill="1" applyBorder="1" applyAlignment="1">
      <alignment horizontal="left" wrapText="1"/>
    </xf>
    <xf numFmtId="0" fontId="8" fillId="24" borderId="15" xfId="0" applyFont="1" applyFill="1" applyBorder="1" applyAlignment="1">
      <alignment wrapText="1"/>
    </xf>
    <xf numFmtId="0" fontId="9" fillId="24" borderId="24" xfId="0" applyFont="1" applyFill="1" applyBorder="1" applyAlignment="1">
      <alignment wrapText="1"/>
    </xf>
    <xf numFmtId="0" fontId="8" fillId="24" borderId="19" xfId="0" applyFont="1" applyFill="1" applyBorder="1"/>
    <xf numFmtId="0" fontId="9" fillId="24" borderId="14" xfId="0" applyFont="1" applyFill="1" applyBorder="1" applyAlignment="1">
      <alignment horizontal="center"/>
    </xf>
    <xf numFmtId="0" fontId="9" fillId="24" borderId="17" xfId="0" applyFont="1" applyFill="1" applyBorder="1" applyAlignment="1">
      <alignment horizontal="center"/>
    </xf>
    <xf numFmtId="0" fontId="9" fillId="24" borderId="16" xfId="0" applyFont="1" applyFill="1" applyBorder="1" applyAlignment="1">
      <alignment wrapText="1"/>
    </xf>
    <xf numFmtId="4" fontId="5" fillId="24" borderId="25" xfId="0" applyNumberFormat="1" applyFont="1" applyFill="1" applyBorder="1" applyAlignment="1">
      <alignment horizontal="center" wrapText="1"/>
    </xf>
    <xf numFmtId="0" fontId="8" fillId="24" borderId="26" xfId="0" applyFont="1" applyFill="1" applyBorder="1" applyAlignment="1">
      <alignment horizontal="left" wrapText="1"/>
    </xf>
    <xf numFmtId="0" fontId="9" fillId="24" borderId="23" xfId="0" applyFont="1" applyFill="1" applyBorder="1" applyAlignment="1">
      <alignment horizontal="center"/>
    </xf>
    <xf numFmtId="0" fontId="8" fillId="24" borderId="29" xfId="0" applyFont="1" applyFill="1" applyBorder="1"/>
    <xf numFmtId="0" fontId="8" fillId="24" borderId="30" xfId="0" applyFont="1" applyFill="1" applyBorder="1" applyAlignment="1">
      <alignment wrapText="1"/>
    </xf>
    <xf numFmtId="10" fontId="8" fillId="24" borderId="31" xfId="33" applyNumberFormat="1" applyFont="1" applyFill="1" applyBorder="1"/>
    <xf numFmtId="0" fontId="0" fillId="24" borderId="0" xfId="0" applyFill="1"/>
    <xf numFmtId="4" fontId="8" fillId="24" borderId="21" xfId="0" applyNumberFormat="1" applyFont="1" applyFill="1" applyBorder="1"/>
    <xf numFmtId="0" fontId="8" fillId="24" borderId="10" xfId="0" applyFont="1" applyFill="1" applyBorder="1" applyAlignment="1">
      <alignment horizontal="center"/>
    </xf>
    <xf numFmtId="0" fontId="8" fillId="24" borderId="35" xfId="0" applyFont="1" applyFill="1" applyBorder="1" applyAlignment="1">
      <alignment wrapText="1"/>
    </xf>
    <xf numFmtId="10" fontId="8" fillId="24" borderId="12" xfId="33" applyNumberFormat="1" applyFont="1" applyFill="1" applyBorder="1"/>
    <xf numFmtId="0" fontId="20" fillId="0" borderId="0" xfId="31"/>
    <xf numFmtId="0" fontId="26" fillId="0" borderId="0" xfId="31" applyFont="1"/>
    <xf numFmtId="164" fontId="26" fillId="0" borderId="0" xfId="31" applyNumberFormat="1" applyFont="1"/>
    <xf numFmtId="0" fontId="27" fillId="0" borderId="26" xfId="31" applyFont="1" applyBorder="1"/>
    <xf numFmtId="0" fontId="27" fillId="0" borderId="38" xfId="31" applyFont="1" applyBorder="1"/>
    <xf numFmtId="164" fontId="27" fillId="0" borderId="39" xfId="31" applyNumberFormat="1" applyFont="1" applyBorder="1"/>
    <xf numFmtId="164" fontId="27" fillId="0" borderId="34" xfId="31" applyNumberFormat="1" applyFont="1" applyBorder="1"/>
    <xf numFmtId="164" fontId="27" fillId="0" borderId="0" xfId="31" applyNumberFormat="1" applyFont="1"/>
    <xf numFmtId="0" fontId="27" fillId="0" borderId="0" xfId="31" applyFont="1"/>
    <xf numFmtId="0" fontId="27" fillId="0" borderId="40" xfId="31" applyFont="1" applyBorder="1"/>
    <xf numFmtId="164" fontId="28" fillId="0" borderId="41" xfId="31" applyNumberFormat="1" applyFont="1" applyBorder="1" applyAlignment="1">
      <alignment horizontal="center"/>
    </xf>
    <xf numFmtId="164" fontId="28" fillId="0" borderId="42" xfId="31" applyNumberFormat="1" applyFont="1" applyBorder="1" applyAlignment="1">
      <alignment horizontal="center"/>
    </xf>
    <xf numFmtId="0" fontId="27" fillId="0" borderId="43" xfId="31" applyFont="1" applyBorder="1"/>
    <xf numFmtId="0" fontId="27" fillId="0" borderId="44" xfId="31" applyFont="1" applyBorder="1"/>
    <xf numFmtId="164" fontId="28" fillId="0" borderId="45" xfId="31" applyNumberFormat="1" applyFont="1" applyBorder="1" applyAlignment="1">
      <alignment horizontal="center"/>
    </xf>
    <xf numFmtId="164" fontId="28" fillId="0" borderId="46" xfId="31" applyNumberFormat="1" applyFont="1" applyBorder="1" applyAlignment="1">
      <alignment horizontal="center"/>
    </xf>
    <xf numFmtId="164" fontId="27" fillId="0" borderId="41" xfId="31" applyNumberFormat="1" applyFont="1" applyBorder="1"/>
    <xf numFmtId="164" fontId="27" fillId="0" borderId="42" xfId="31" applyNumberFormat="1" applyFont="1" applyBorder="1"/>
    <xf numFmtId="0" fontId="28" fillId="0" borderId="40" xfId="31" applyFont="1" applyBorder="1"/>
    <xf numFmtId="0" fontId="28" fillId="0" borderId="0" xfId="31" applyFont="1"/>
    <xf numFmtId="164" fontId="28" fillId="0" borderId="41" xfId="31" applyNumberFormat="1" applyFont="1" applyBorder="1"/>
    <xf numFmtId="164" fontId="28" fillId="0" borderId="42" xfId="31" applyNumberFormat="1" applyFont="1" applyBorder="1"/>
    <xf numFmtId="4" fontId="27" fillId="0" borderId="0" xfId="31" applyNumberFormat="1" applyFont="1"/>
    <xf numFmtId="0" fontId="28" fillId="0" borderId="26" xfId="31" applyFont="1" applyBorder="1"/>
    <xf numFmtId="0" fontId="28" fillId="0" borderId="38" xfId="31" applyFont="1" applyBorder="1"/>
    <xf numFmtId="164" fontId="28" fillId="0" borderId="39" xfId="31" applyNumberFormat="1" applyFont="1" applyBorder="1"/>
    <xf numFmtId="164" fontId="28" fillId="0" borderId="34" xfId="31" applyNumberFormat="1" applyFont="1" applyBorder="1"/>
    <xf numFmtId="0" fontId="28" fillId="0" borderId="43" xfId="31" applyFont="1" applyBorder="1"/>
    <xf numFmtId="0" fontId="28" fillId="0" borderId="44" xfId="31" applyFont="1" applyBorder="1"/>
    <xf numFmtId="164" fontId="28" fillId="0" borderId="45" xfId="31" applyNumberFormat="1" applyFont="1" applyBorder="1"/>
    <xf numFmtId="164" fontId="28" fillId="0" borderId="46" xfId="31" applyNumberFormat="1" applyFont="1" applyBorder="1"/>
    <xf numFmtId="164" fontId="27" fillId="0" borderId="45" xfId="31" applyNumberFormat="1" applyFont="1" applyBorder="1"/>
    <xf numFmtId="164" fontId="27" fillId="0" borderId="46" xfId="31" applyNumberFormat="1" applyFont="1" applyBorder="1"/>
    <xf numFmtId="10" fontId="8" fillId="24" borderId="28" xfId="33" applyNumberFormat="1" applyFont="1" applyFill="1" applyBorder="1"/>
    <xf numFmtId="164" fontId="0" fillId="0" borderId="0" xfId="0" applyNumberFormat="1"/>
    <xf numFmtId="0" fontId="9" fillId="24" borderId="36" xfId="0" applyFont="1" applyFill="1" applyBorder="1" applyAlignment="1">
      <alignment wrapText="1"/>
    </xf>
    <xf numFmtId="0" fontId="9" fillId="24" borderId="37" xfId="0" applyFont="1" applyFill="1" applyBorder="1" applyAlignment="1">
      <alignment wrapText="1"/>
    </xf>
    <xf numFmtId="164" fontId="20" fillId="0" borderId="0" xfId="31" applyNumberFormat="1"/>
    <xf numFmtId="4" fontId="20" fillId="0" borderId="0" xfId="31" applyNumberFormat="1"/>
    <xf numFmtId="4" fontId="0" fillId="0" borderId="0" xfId="0" applyNumberFormat="1"/>
    <xf numFmtId="164" fontId="20" fillId="0" borderId="0" xfId="31" applyNumberFormat="1" applyAlignment="1">
      <alignment horizontal="right"/>
    </xf>
    <xf numFmtId="4" fontId="8" fillId="0" borderId="0" xfId="0" applyNumberFormat="1" applyFont="1"/>
    <xf numFmtId="0" fontId="9" fillId="24" borderId="8" xfId="0" applyFont="1" applyFill="1" applyBorder="1" applyAlignment="1">
      <alignment horizontal="center"/>
    </xf>
    <xf numFmtId="4" fontId="29" fillId="0" borderId="0" xfId="0" applyNumberFormat="1" applyFont="1"/>
    <xf numFmtId="10" fontId="4" fillId="24" borderId="28" xfId="33" applyNumberFormat="1" applyFont="1" applyFill="1" applyBorder="1"/>
    <xf numFmtId="10" fontId="4" fillId="24" borderId="25" xfId="33" applyNumberFormat="1" applyFont="1" applyFill="1" applyBorder="1"/>
    <xf numFmtId="10" fontId="4" fillId="24" borderId="32" xfId="33" applyNumberFormat="1" applyFont="1" applyFill="1" applyBorder="1"/>
    <xf numFmtId="0" fontId="4" fillId="24" borderId="0" xfId="0" applyFont="1" applyFill="1"/>
    <xf numFmtId="0" fontId="7" fillId="24" borderId="0" xfId="0" applyFont="1" applyFill="1" applyAlignment="1">
      <alignment horizontal="center"/>
    </xf>
    <xf numFmtId="0" fontId="8" fillId="24" borderId="7" xfId="0" applyFont="1" applyFill="1" applyBorder="1" applyAlignment="1">
      <alignment wrapText="1"/>
    </xf>
    <xf numFmtId="0" fontId="31" fillId="24" borderId="0" xfId="0" applyFont="1" applyFill="1" applyAlignment="1">
      <alignment horizontal="left" vertical="center" wrapText="1"/>
    </xf>
    <xf numFmtId="0" fontId="8" fillId="24" borderId="19" xfId="0" applyFont="1" applyFill="1" applyBorder="1" applyAlignment="1">
      <alignment wrapText="1"/>
    </xf>
    <xf numFmtId="0" fontId="9" fillId="24" borderId="54" xfId="0" applyFont="1" applyFill="1" applyBorder="1" applyAlignment="1">
      <alignment wrapText="1"/>
    </xf>
    <xf numFmtId="0" fontId="8" fillId="24" borderId="14" xfId="0" applyFont="1" applyFill="1" applyBorder="1" applyAlignment="1">
      <alignment wrapText="1"/>
    </xf>
    <xf numFmtId="0" fontId="8" fillId="24" borderId="0" xfId="0" applyFont="1" applyFill="1" applyAlignment="1">
      <alignment horizontal="left" wrapText="1"/>
    </xf>
    <xf numFmtId="164" fontId="8" fillId="24" borderId="0" xfId="0" applyNumberFormat="1" applyFont="1" applyFill="1" applyAlignment="1">
      <alignment horizontal="right" wrapText="1"/>
    </xf>
    <xf numFmtId="0" fontId="8" fillId="24" borderId="27" xfId="0" applyFont="1" applyFill="1" applyBorder="1" applyAlignment="1">
      <alignment horizontal="left" wrapText="1"/>
    </xf>
    <xf numFmtId="0" fontId="8" fillId="24" borderId="11" xfId="0" applyFont="1" applyFill="1" applyBorder="1" applyAlignment="1">
      <alignment horizontal="left" wrapText="1"/>
    </xf>
    <xf numFmtId="0" fontId="8" fillId="24" borderId="23" xfId="0" applyFont="1" applyFill="1" applyBorder="1" applyAlignment="1">
      <alignment horizontal="left" wrapText="1"/>
    </xf>
    <xf numFmtId="0" fontId="8" fillId="24" borderId="24" xfId="0" applyFont="1" applyFill="1" applyBorder="1" applyAlignment="1">
      <alignment horizontal="left" wrapText="1"/>
    </xf>
    <xf numFmtId="0" fontId="8" fillId="24" borderId="51" xfId="0" applyFont="1" applyFill="1" applyBorder="1" applyAlignment="1">
      <alignment horizontal="left" wrapText="1"/>
    </xf>
    <xf numFmtId="0" fontId="8" fillId="24" borderId="18" xfId="0" applyFont="1" applyFill="1" applyBorder="1" applyAlignment="1">
      <alignment horizontal="left" wrapText="1"/>
    </xf>
    <xf numFmtId="0" fontId="9" fillId="24" borderId="14" xfId="0" applyFont="1" applyFill="1" applyBorder="1" applyAlignment="1">
      <alignment horizontal="left"/>
    </xf>
    <xf numFmtId="0" fontId="9" fillId="24" borderId="17" xfId="0" applyFont="1" applyFill="1" applyBorder="1" applyAlignment="1">
      <alignment horizontal="left"/>
    </xf>
    <xf numFmtId="0" fontId="9" fillId="24" borderId="14" xfId="0" applyFont="1" applyFill="1" applyBorder="1" applyAlignment="1">
      <alignment wrapText="1"/>
    </xf>
    <xf numFmtId="0" fontId="9" fillId="24" borderId="23" xfId="0" applyFont="1" applyFill="1" applyBorder="1" applyAlignment="1">
      <alignment wrapText="1"/>
    </xf>
    <xf numFmtId="0" fontId="9" fillId="24" borderId="14" xfId="0" applyFont="1" applyFill="1" applyBorder="1" applyAlignment="1">
      <alignment horizontal="left" wrapText="1"/>
    </xf>
    <xf numFmtId="0" fontId="9" fillId="24" borderId="23" xfId="0" applyFont="1" applyFill="1" applyBorder="1" applyAlignment="1">
      <alignment horizontal="left" wrapText="1"/>
    </xf>
    <xf numFmtId="0" fontId="9" fillId="24" borderId="17" xfId="0" applyFont="1" applyFill="1" applyBorder="1" applyAlignment="1">
      <alignment horizontal="left" wrapText="1"/>
    </xf>
    <xf numFmtId="0" fontId="9" fillId="24" borderId="0" xfId="0" applyFont="1" applyFill="1" applyAlignment="1">
      <alignment horizontal="left"/>
    </xf>
    <xf numFmtId="0" fontId="9" fillId="24" borderId="0" xfId="0" applyFont="1" applyFill="1" applyAlignment="1">
      <alignment wrapText="1"/>
    </xf>
    <xf numFmtId="166" fontId="4" fillId="24" borderId="0" xfId="0" applyNumberFormat="1" applyFont="1" applyFill="1"/>
    <xf numFmtId="0" fontId="9" fillId="24" borderId="29" xfId="0" applyFont="1" applyFill="1" applyBorder="1" applyAlignment="1">
      <alignment horizontal="center"/>
    </xf>
    <xf numFmtId="0" fontId="9" fillId="24" borderId="30" xfId="0" applyFont="1" applyFill="1" applyBorder="1" applyAlignment="1">
      <alignment wrapText="1"/>
    </xf>
    <xf numFmtId="10" fontId="4" fillId="24" borderId="31" xfId="33" applyNumberFormat="1" applyFont="1" applyFill="1" applyBorder="1"/>
    <xf numFmtId="0" fontId="8" fillId="24" borderId="57" xfId="0" applyFont="1" applyFill="1" applyBorder="1"/>
    <xf numFmtId="0" fontId="8" fillId="24" borderId="58" xfId="0" applyFont="1" applyFill="1" applyBorder="1" applyAlignment="1">
      <alignment wrapText="1"/>
    </xf>
    <xf numFmtId="10" fontId="8" fillId="24" borderId="59" xfId="33" applyNumberFormat="1" applyFont="1" applyFill="1" applyBorder="1"/>
    <xf numFmtId="0" fontId="8" fillId="24" borderId="14" xfId="0" applyFont="1" applyFill="1" applyBorder="1"/>
    <xf numFmtId="0" fontId="9" fillId="24" borderId="23" xfId="0" applyFont="1" applyFill="1" applyBorder="1" applyAlignment="1">
      <alignment horizontal="left"/>
    </xf>
    <xf numFmtId="0" fontId="8" fillId="24" borderId="36" xfId="0" applyFont="1" applyFill="1" applyBorder="1" applyAlignment="1">
      <alignment wrapText="1"/>
    </xf>
    <xf numFmtId="0" fontId="8" fillId="24" borderId="11" xfId="0" applyFont="1" applyFill="1" applyBorder="1" applyAlignment="1">
      <alignment wrapText="1"/>
    </xf>
    <xf numFmtId="0" fontId="8" fillId="24" borderId="20" xfId="0" applyFont="1" applyFill="1" applyBorder="1" applyAlignment="1">
      <alignment wrapText="1"/>
    </xf>
    <xf numFmtId="0" fontId="9" fillId="24" borderId="29" xfId="0" applyFont="1" applyFill="1" applyBorder="1" applyAlignment="1">
      <alignment horizontal="left"/>
    </xf>
    <xf numFmtId="0" fontId="8" fillId="24" borderId="14" xfId="0" applyFont="1" applyFill="1" applyBorder="1" applyAlignment="1">
      <alignment horizontal="left"/>
    </xf>
    <xf numFmtId="0" fontId="8" fillId="24" borderId="57" xfId="0" applyFont="1" applyFill="1" applyBorder="1" applyAlignment="1">
      <alignment horizontal="left"/>
    </xf>
    <xf numFmtId="0" fontId="8" fillId="24" borderId="29" xfId="0" applyFont="1" applyFill="1" applyBorder="1" applyAlignment="1">
      <alignment horizontal="left"/>
    </xf>
    <xf numFmtId="4" fontId="4" fillId="0" borderId="0" xfId="0" applyNumberFormat="1" applyFont="1"/>
    <xf numFmtId="4" fontId="4" fillId="0" borderId="0" xfId="31" applyNumberFormat="1" applyFont="1"/>
    <xf numFmtId="164" fontId="29" fillId="0" borderId="0" xfId="0" applyNumberFormat="1" applyFont="1"/>
    <xf numFmtId="164" fontId="8" fillId="0" borderId="0" xfId="0" applyNumberFormat="1" applyFont="1" applyAlignment="1">
      <alignment horizontal="right" wrapText="1"/>
    </xf>
    <xf numFmtId="164" fontId="27" fillId="0" borderId="0" xfId="31" applyNumberFormat="1" applyFont="1" applyAlignment="1">
      <alignment horizontal="left"/>
    </xf>
    <xf numFmtId="164" fontId="20" fillId="0" borderId="0" xfId="31" applyNumberFormat="1" applyAlignment="1">
      <alignment horizontal="left"/>
    </xf>
    <xf numFmtId="0" fontId="4" fillId="0" borderId="0" xfId="0" applyFont="1"/>
    <xf numFmtId="0" fontId="4" fillId="24" borderId="14" xfId="0" applyFont="1" applyFill="1" applyBorder="1" applyAlignment="1">
      <alignment horizontal="left" wrapText="1"/>
    </xf>
    <xf numFmtId="0" fontId="4" fillId="24" borderId="15" xfId="0" applyFont="1" applyFill="1" applyBorder="1" applyAlignment="1">
      <alignment wrapText="1"/>
    </xf>
    <xf numFmtId="0" fontId="4" fillId="24" borderId="36" xfId="0" applyFont="1" applyFill="1" applyBorder="1" applyAlignment="1">
      <alignment wrapText="1"/>
    </xf>
    <xf numFmtId="0" fontId="4" fillId="24" borderId="23" xfId="0" applyFont="1" applyFill="1" applyBorder="1" applyAlignment="1">
      <alignment horizontal="left" wrapText="1"/>
    </xf>
    <xf numFmtId="0" fontId="4" fillId="24" borderId="54" xfId="0" applyFont="1" applyFill="1" applyBorder="1" applyAlignment="1">
      <alignment wrapText="1"/>
    </xf>
    <xf numFmtId="0" fontId="4" fillId="24" borderId="17" xfId="0" applyFont="1" applyFill="1" applyBorder="1" applyAlignment="1">
      <alignment horizontal="left" wrapText="1"/>
    </xf>
    <xf numFmtId="0" fontId="4" fillId="24" borderId="37" xfId="0" applyFont="1" applyFill="1" applyBorder="1" applyAlignment="1">
      <alignment wrapText="1"/>
    </xf>
    <xf numFmtId="0" fontId="4" fillId="24" borderId="10" xfId="0" applyFont="1" applyFill="1" applyBorder="1" applyAlignment="1">
      <alignment horizontal="center"/>
    </xf>
    <xf numFmtId="0" fontId="4" fillId="24" borderId="14" xfId="0" applyFont="1" applyFill="1" applyBorder="1" applyAlignment="1">
      <alignment wrapText="1"/>
    </xf>
    <xf numFmtId="0" fontId="4" fillId="24" borderId="23" xfId="0" applyFont="1" applyFill="1" applyBorder="1" applyAlignment="1">
      <alignment wrapText="1"/>
    </xf>
    <xf numFmtId="0" fontId="4" fillId="24" borderId="24" xfId="0" applyFont="1" applyFill="1" applyBorder="1" applyAlignment="1">
      <alignment wrapText="1"/>
    </xf>
    <xf numFmtId="0" fontId="4" fillId="24" borderId="14" xfId="0" applyFont="1" applyFill="1" applyBorder="1" applyAlignment="1">
      <alignment horizontal="left"/>
    </xf>
    <xf numFmtId="0" fontId="4" fillId="24" borderId="23" xfId="0" applyFont="1" applyFill="1" applyBorder="1" applyAlignment="1">
      <alignment horizontal="left"/>
    </xf>
    <xf numFmtId="0" fontId="4" fillId="24" borderId="17" xfId="0" applyFont="1" applyFill="1" applyBorder="1" applyAlignment="1">
      <alignment horizontal="left"/>
    </xf>
    <xf numFmtId="0" fontId="4" fillId="24" borderId="16" xfId="0" applyFont="1" applyFill="1" applyBorder="1" applyAlignment="1">
      <alignment wrapText="1"/>
    </xf>
    <xf numFmtId="0" fontId="4" fillId="24" borderId="0" xfId="0" applyFont="1" applyFill="1" applyAlignment="1">
      <alignment horizontal="left"/>
    </xf>
    <xf numFmtId="0" fontId="4" fillId="24" borderId="0" xfId="0" applyFont="1" applyFill="1" applyAlignment="1">
      <alignment wrapText="1"/>
    </xf>
    <xf numFmtId="169" fontId="0" fillId="0" borderId="0" xfId="0" applyNumberFormat="1"/>
    <xf numFmtId="0" fontId="9" fillId="24" borderId="79" xfId="0" applyFont="1" applyFill="1" applyBorder="1" applyAlignment="1">
      <alignment wrapText="1"/>
    </xf>
    <xf numFmtId="0" fontId="9" fillId="24" borderId="80" xfId="0" applyFont="1" applyFill="1" applyBorder="1" applyAlignment="1">
      <alignment wrapText="1"/>
    </xf>
    <xf numFmtId="0" fontId="8" fillId="24" borderId="79" xfId="0" applyFont="1" applyFill="1" applyBorder="1" applyAlignment="1">
      <alignment wrapText="1"/>
    </xf>
    <xf numFmtId="164" fontId="8" fillId="0" borderId="0" xfId="31" applyNumberFormat="1" applyFont="1"/>
    <xf numFmtId="4" fontId="8" fillId="0" borderId="0" xfId="31" applyNumberFormat="1" applyFont="1"/>
    <xf numFmtId="164" fontId="27" fillId="0" borderId="0" xfId="31" applyNumberFormat="1" applyFont="1" applyAlignment="1">
      <alignment horizontal="center"/>
    </xf>
    <xf numFmtId="0" fontId="4" fillId="24" borderId="8" xfId="0" applyFont="1" applyFill="1" applyBorder="1" applyAlignment="1">
      <alignment horizontal="center"/>
    </xf>
    <xf numFmtId="0" fontId="8" fillId="0" borderId="0" xfId="31" applyFont="1"/>
    <xf numFmtId="4" fontId="4" fillId="0" borderId="0" xfId="0" quotePrefix="1" applyNumberFormat="1" applyFont="1"/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  <xf numFmtId="4" fontId="27" fillId="0" borderId="0" xfId="31" applyNumberFormat="1" applyFont="1" applyAlignment="1">
      <alignment horizontal="center"/>
    </xf>
    <xf numFmtId="0" fontId="4" fillId="24" borderId="30" xfId="0" applyFont="1" applyFill="1" applyBorder="1" applyAlignment="1">
      <alignment wrapText="1"/>
    </xf>
    <xf numFmtId="0" fontId="4" fillId="24" borderId="29" xfId="0" applyFont="1" applyFill="1" applyBorder="1" applyAlignment="1">
      <alignment horizontal="left"/>
    </xf>
    <xf numFmtId="0" fontId="4" fillId="24" borderId="79" xfId="0" applyFont="1" applyFill="1" applyBorder="1" applyAlignment="1">
      <alignment wrapText="1"/>
    </xf>
    <xf numFmtId="0" fontId="4" fillId="24" borderId="80" xfId="0" applyFont="1" applyFill="1" applyBorder="1" applyAlignment="1">
      <alignment wrapText="1"/>
    </xf>
    <xf numFmtId="169" fontId="4" fillId="0" borderId="0" xfId="0" applyNumberFormat="1" applyFont="1"/>
    <xf numFmtId="4" fontId="40" fillId="0" borderId="0" xfId="0" applyNumberFormat="1" applyFont="1"/>
    <xf numFmtId="0" fontId="4" fillId="0" borderId="15" xfId="0" applyFont="1" applyBorder="1" applyAlignment="1">
      <alignment wrapText="1"/>
    </xf>
    <xf numFmtId="15" fontId="8" fillId="24" borderId="87" xfId="0" quotePrefix="1" applyNumberFormat="1" applyFont="1" applyFill="1" applyBorder="1" applyAlignment="1">
      <alignment horizontal="center" wrapText="1"/>
    </xf>
    <xf numFmtId="164" fontId="4" fillId="0" borderId="0" xfId="0" applyNumberFormat="1" applyFont="1"/>
    <xf numFmtId="14" fontId="28" fillId="0" borderId="41" xfId="31" applyNumberFormat="1" applyFont="1" applyBorder="1" applyAlignment="1">
      <alignment horizontal="center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wrapText="1"/>
    </xf>
    <xf numFmtId="164" fontId="4" fillId="24" borderId="0" xfId="0" applyNumberFormat="1" applyFont="1" applyFill="1" applyAlignment="1">
      <alignment wrapText="1"/>
    </xf>
    <xf numFmtId="164" fontId="46" fillId="24" borderId="0" xfId="0" applyNumberFormat="1" applyFont="1" applyFill="1" applyAlignment="1">
      <alignment wrapText="1"/>
    </xf>
    <xf numFmtId="4" fontId="4" fillId="0" borderId="0" xfId="0" applyNumberFormat="1" applyFont="1" applyAlignment="1">
      <alignment horizontal="right"/>
    </xf>
    <xf numFmtId="0" fontId="4" fillId="24" borderId="23" xfId="0" applyFont="1" applyFill="1" applyBorder="1" applyAlignment="1">
      <alignment horizontal="center"/>
    </xf>
    <xf numFmtId="0" fontId="4" fillId="24" borderId="14" xfId="0" applyFont="1" applyFill="1" applyBorder="1" applyAlignment="1">
      <alignment horizontal="center"/>
    </xf>
    <xf numFmtId="0" fontId="4" fillId="24" borderId="29" xfId="0" applyFont="1" applyFill="1" applyBorder="1" applyAlignment="1">
      <alignment horizontal="center"/>
    </xf>
    <xf numFmtId="0" fontId="4" fillId="24" borderId="17" xfId="0" applyFont="1" applyFill="1" applyBorder="1" applyAlignment="1">
      <alignment horizontal="center"/>
    </xf>
    <xf numFmtId="0" fontId="4" fillId="0" borderId="14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4" fontId="45" fillId="0" borderId="0" xfId="97" applyNumberFormat="1"/>
    <xf numFmtId="164" fontId="50" fillId="0" borderId="0" xfId="31" applyNumberFormat="1" applyFont="1"/>
    <xf numFmtId="4" fontId="51" fillId="0" borderId="0" xfId="31" applyNumberFormat="1" applyFont="1"/>
    <xf numFmtId="4" fontId="52" fillId="0" borderId="0" xfId="31" applyNumberFormat="1" applyFont="1"/>
    <xf numFmtId="0" fontId="52" fillId="0" borderId="0" xfId="31" applyFont="1" applyAlignment="1">
      <alignment horizontal="center"/>
    </xf>
    <xf numFmtId="15" fontId="8" fillId="0" borderId="18" xfId="0" quotePrefix="1" applyNumberFormat="1" applyFont="1" applyBorder="1" applyAlignment="1">
      <alignment horizontal="center" wrapText="1"/>
    </xf>
    <xf numFmtId="10" fontId="8" fillId="29" borderId="12" xfId="33" applyNumberFormat="1" applyFont="1" applyFill="1" applyBorder="1"/>
    <xf numFmtId="10" fontId="4" fillId="29" borderId="25" xfId="33" applyNumberFormat="1" applyFont="1" applyFill="1" applyBorder="1"/>
    <xf numFmtId="10" fontId="4" fillId="29" borderId="28" xfId="33" applyNumberFormat="1" applyFont="1" applyFill="1" applyBorder="1"/>
    <xf numFmtId="10" fontId="4" fillId="29" borderId="31" xfId="33" applyNumberFormat="1" applyFont="1" applyFill="1" applyBorder="1"/>
    <xf numFmtId="10" fontId="8" fillId="29" borderId="28" xfId="33" applyNumberFormat="1" applyFont="1" applyFill="1" applyBorder="1"/>
    <xf numFmtId="10" fontId="8" fillId="29" borderId="59" xfId="33" applyNumberFormat="1" applyFont="1" applyFill="1" applyBorder="1"/>
    <xf numFmtId="10" fontId="8" fillId="29" borderId="31" xfId="33" applyNumberFormat="1" applyFont="1" applyFill="1" applyBorder="1"/>
    <xf numFmtId="10" fontId="4" fillId="29" borderId="32" xfId="33" applyNumberFormat="1" applyFont="1" applyFill="1" applyBorder="1"/>
    <xf numFmtId="4" fontId="55" fillId="0" borderId="0" xfId="0" applyNumberFormat="1" applyFont="1"/>
    <xf numFmtId="164" fontId="38" fillId="0" borderId="0" xfId="31" applyNumberFormat="1" applyFont="1"/>
    <xf numFmtId="4" fontId="8" fillId="0" borderId="41" xfId="90" applyNumberFormat="1" applyFont="1" applyBorder="1" applyAlignment="1" applyProtection="1">
      <alignment horizontal="center" vertical="center" wrapText="1"/>
      <protection locked="0"/>
    </xf>
    <xf numFmtId="4" fontId="8" fillId="0" borderId="88" xfId="90" applyNumberFormat="1" applyFont="1" applyBorder="1" applyAlignment="1" applyProtection="1">
      <alignment horizontal="center" vertical="center" wrapText="1"/>
      <protection locked="0"/>
    </xf>
    <xf numFmtId="4" fontId="5" fillId="0" borderId="0" xfId="0" applyNumberFormat="1" applyFont="1"/>
    <xf numFmtId="0" fontId="7" fillId="0" borderId="0" xfId="0" applyFont="1" applyAlignment="1">
      <alignment horizontal="center"/>
    </xf>
    <xf numFmtId="0" fontId="31" fillId="0" borderId="0" xfId="0" applyFont="1" applyAlignment="1">
      <alignment horizontal="left" vertical="center" wrapText="1"/>
    </xf>
    <xf numFmtId="4" fontId="8" fillId="0" borderId="21" xfId="0" applyNumberFormat="1" applyFont="1" applyBorder="1" applyAlignment="1">
      <alignment horizontal="right" wrapText="1"/>
    </xf>
    <xf numFmtId="4" fontId="4" fillId="0" borderId="78" xfId="0" applyNumberFormat="1" applyFont="1" applyBorder="1" applyAlignment="1">
      <alignment horizontal="right" wrapText="1"/>
    </xf>
    <xf numFmtId="4" fontId="4" fillId="0" borderId="85" xfId="0" applyNumberFormat="1" applyFont="1" applyBorder="1" applyAlignment="1">
      <alignment horizontal="right" wrapText="1"/>
    </xf>
    <xf numFmtId="4" fontId="8" fillId="0" borderId="78" xfId="0" applyNumberFormat="1" applyFont="1" applyBorder="1" applyAlignment="1">
      <alignment horizontal="right" wrapText="1"/>
    </xf>
    <xf numFmtId="4" fontId="4" fillId="0" borderId="33" xfId="0" applyNumberFormat="1" applyFont="1" applyBorder="1" applyAlignment="1">
      <alignment horizontal="right" wrapText="1"/>
    </xf>
    <xf numFmtId="4" fontId="8" fillId="0" borderId="9" xfId="0" applyNumberFormat="1" applyFont="1" applyBorder="1" applyAlignment="1">
      <alignment horizontal="right" wrapText="1"/>
    </xf>
    <xf numFmtId="164" fontId="4" fillId="0" borderId="0" xfId="0" applyNumberFormat="1" applyFont="1" applyAlignment="1">
      <alignment wrapText="1"/>
    </xf>
    <xf numFmtId="172" fontId="8" fillId="0" borderId="34" xfId="0" applyNumberFormat="1" applyFont="1" applyBorder="1" applyAlignment="1">
      <alignment horizontal="right" wrapText="1"/>
    </xf>
    <xf numFmtId="172" fontId="8" fillId="0" borderId="52" xfId="0" applyNumberFormat="1" applyFont="1" applyBorder="1" applyAlignment="1">
      <alignment horizontal="right" wrapText="1"/>
    </xf>
    <xf numFmtId="172" fontId="8" fillId="0" borderId="22" xfId="0" applyNumberFormat="1" applyFont="1" applyBorder="1" applyAlignment="1">
      <alignment horizontal="right" wrapText="1"/>
    </xf>
    <xf numFmtId="172" fontId="4" fillId="0" borderId="22" xfId="0" applyNumberFormat="1" applyFont="1" applyBorder="1" applyAlignment="1">
      <alignment horizontal="right" wrapText="1"/>
    </xf>
    <xf numFmtId="172" fontId="4" fillId="0" borderId="47" xfId="0" applyNumberFormat="1" applyFont="1" applyBorder="1" applyAlignment="1">
      <alignment horizontal="right" wrapText="1"/>
    </xf>
    <xf numFmtId="172" fontId="8" fillId="0" borderId="47" xfId="0" applyNumberFormat="1" applyFont="1" applyBorder="1" applyAlignment="1">
      <alignment horizontal="right" wrapText="1"/>
    </xf>
    <xf numFmtId="172" fontId="8" fillId="0" borderId="9" xfId="0" applyNumberFormat="1" applyFont="1" applyBorder="1" applyAlignment="1">
      <alignment horizontal="right" wrapText="1"/>
    </xf>
    <xf numFmtId="4" fontId="8" fillId="0" borderId="21" xfId="0" applyNumberFormat="1" applyFont="1" applyBorder="1"/>
    <xf numFmtId="165" fontId="4" fillId="0" borderId="22" xfId="0" applyNumberFormat="1" applyFont="1" applyBorder="1"/>
    <xf numFmtId="165" fontId="4" fillId="0" borderId="47" xfId="0" applyNumberFormat="1" applyFont="1" applyBorder="1"/>
    <xf numFmtId="4" fontId="4" fillId="0" borderId="52" xfId="0" applyNumberFormat="1" applyFont="1" applyBorder="1"/>
    <xf numFmtId="166" fontId="4" fillId="0" borderId="47" xfId="0" applyNumberFormat="1" applyFont="1" applyBorder="1"/>
    <xf numFmtId="166" fontId="4" fillId="0" borderId="32" xfId="0" applyNumberFormat="1" applyFont="1" applyBorder="1"/>
    <xf numFmtId="166" fontId="4" fillId="0" borderId="0" xfId="0" applyNumberFormat="1" applyFont="1"/>
    <xf numFmtId="4" fontId="5" fillId="0" borderId="25" xfId="0" applyNumberFormat="1" applyFont="1" applyBorder="1" applyAlignment="1">
      <alignment horizontal="center" wrapText="1"/>
    </xf>
    <xf numFmtId="10" fontId="8" fillId="0" borderId="12" xfId="33" applyNumberFormat="1" applyFont="1" applyFill="1" applyBorder="1"/>
    <xf numFmtId="10" fontId="4" fillId="0" borderId="25" xfId="33" applyNumberFormat="1" applyFont="1" applyFill="1" applyBorder="1"/>
    <xf numFmtId="10" fontId="4" fillId="0" borderId="28" xfId="33" applyNumberFormat="1" applyFont="1" applyFill="1" applyBorder="1"/>
    <xf numFmtId="10" fontId="4" fillId="0" borderId="31" xfId="33" applyNumberFormat="1" applyFont="1" applyFill="1" applyBorder="1"/>
    <xf numFmtId="10" fontId="8" fillId="0" borderId="28" xfId="33" applyNumberFormat="1" applyFont="1" applyFill="1" applyBorder="1"/>
    <xf numFmtId="10" fontId="8" fillId="0" borderId="59" xfId="33" applyNumberFormat="1" applyFont="1" applyFill="1" applyBorder="1"/>
    <xf numFmtId="10" fontId="8" fillId="0" borderId="31" xfId="33" applyNumberFormat="1" applyFont="1" applyFill="1" applyBorder="1"/>
    <xf numFmtId="10" fontId="4" fillId="0" borderId="32" xfId="33" applyNumberFormat="1" applyFont="1" applyFill="1" applyBorder="1"/>
    <xf numFmtId="172" fontId="4" fillId="0" borderId="78" xfId="0" applyNumberFormat="1" applyFont="1" applyBorder="1" applyAlignment="1">
      <alignment horizontal="right" wrapText="1"/>
    </xf>
    <xf numFmtId="172" fontId="4" fillId="0" borderId="85" xfId="0" applyNumberFormat="1" applyFont="1" applyBorder="1" applyAlignment="1">
      <alignment horizontal="right" wrapText="1"/>
    </xf>
    <xf numFmtId="172" fontId="4" fillId="0" borderId="33" xfId="0" applyNumberFormat="1" applyFont="1" applyBorder="1" applyAlignment="1">
      <alignment horizontal="right" wrapText="1"/>
    </xf>
    <xf numFmtId="15" fontId="8" fillId="0" borderId="87" xfId="0" quotePrefix="1" applyNumberFormat="1" applyFont="1" applyBorder="1" applyAlignment="1">
      <alignment horizontal="center" wrapText="1"/>
    </xf>
    <xf numFmtId="172" fontId="8" fillId="0" borderId="21" xfId="0" applyNumberFormat="1" applyFont="1" applyBorder="1" applyAlignment="1">
      <alignment horizontal="right" wrapText="1"/>
    </xf>
    <xf numFmtId="172" fontId="8" fillId="0" borderId="78" xfId="0" applyNumberFormat="1" applyFont="1" applyBorder="1" applyAlignment="1">
      <alignment horizontal="right" wrapText="1"/>
    </xf>
    <xf numFmtId="164" fontId="5" fillId="0" borderId="0" xfId="0" applyNumberFormat="1" applyFont="1" applyAlignment="1">
      <alignment wrapText="1"/>
    </xf>
    <xf numFmtId="10" fontId="8" fillId="0" borderId="86" xfId="33" applyNumberFormat="1" applyFont="1" applyFill="1" applyBorder="1"/>
    <xf numFmtId="0" fontId="4" fillId="0" borderId="14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8" fillId="0" borderId="14" xfId="0" applyFont="1" applyBorder="1"/>
    <xf numFmtId="0" fontId="8" fillId="0" borderId="36" xfId="0" applyFont="1" applyBorder="1" applyAlignment="1">
      <alignment wrapText="1"/>
    </xf>
    <xf numFmtId="0" fontId="4" fillId="0" borderId="17" xfId="0" applyFont="1" applyBorder="1" applyAlignment="1">
      <alignment horizontal="left"/>
    </xf>
    <xf numFmtId="0" fontId="4" fillId="0" borderId="16" xfId="0" applyFont="1" applyBorder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8" fillId="0" borderId="26" xfId="0" applyFont="1" applyBorder="1" applyAlignment="1">
      <alignment horizontal="left" wrapText="1"/>
    </xf>
    <xf numFmtId="0" fontId="8" fillId="0" borderId="11" xfId="0" applyFont="1" applyBorder="1" applyAlignment="1">
      <alignment wrapText="1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wrapText="1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wrapText="1"/>
    </xf>
    <xf numFmtId="0" fontId="8" fillId="0" borderId="57" xfId="0" applyFont="1" applyBorder="1"/>
    <xf numFmtId="0" fontId="8" fillId="0" borderId="58" xfId="0" applyFont="1" applyBorder="1" applyAlignment="1">
      <alignment wrapText="1"/>
    </xf>
    <xf numFmtId="0" fontId="8" fillId="0" borderId="29" xfId="0" applyFont="1" applyBorder="1"/>
    <xf numFmtId="0" fontId="8" fillId="0" borderId="30" xfId="0" applyFont="1" applyBorder="1" applyAlignment="1">
      <alignment wrapText="1"/>
    </xf>
    <xf numFmtId="0" fontId="9" fillId="0" borderId="17" xfId="0" applyFont="1" applyBorder="1" applyAlignment="1">
      <alignment horizontal="center"/>
    </xf>
    <xf numFmtId="0" fontId="9" fillId="0" borderId="16" xfId="0" applyFont="1" applyBorder="1" applyAlignment="1">
      <alignment wrapText="1"/>
    </xf>
    <xf numFmtId="0" fontId="8" fillId="0" borderId="19" xfId="0" applyFont="1" applyBorder="1"/>
    <xf numFmtId="0" fontId="8" fillId="0" borderId="35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2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5" fillId="0" borderId="0" xfId="0" applyFont="1"/>
    <xf numFmtId="0" fontId="4" fillId="0" borderId="10" xfId="0" applyFont="1" applyBorder="1" applyAlignment="1">
      <alignment horizontal="center"/>
    </xf>
    <xf numFmtId="0" fontId="8" fillId="0" borderId="27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23" xfId="0" applyFont="1" applyBorder="1" applyAlignment="1">
      <alignment horizontal="left" wrapText="1"/>
    </xf>
    <xf numFmtId="0" fontId="8" fillId="0" borderId="24" xfId="0" applyFont="1" applyBorder="1" applyAlignment="1">
      <alignment horizontal="left" wrapText="1"/>
    </xf>
    <xf numFmtId="0" fontId="8" fillId="0" borderId="51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172" fontId="4" fillId="0" borderId="0" xfId="0" applyNumberFormat="1" applyFont="1" applyAlignment="1">
      <alignment wrapText="1"/>
    </xf>
    <xf numFmtId="10" fontId="4" fillId="0" borderId="85" xfId="33" applyNumberFormat="1" applyFont="1" applyFill="1" applyBorder="1"/>
    <xf numFmtId="172" fontId="4" fillId="0" borderId="86" xfId="0" applyNumberFormat="1" applyFont="1" applyBorder="1" applyAlignment="1">
      <alignment horizontal="right" wrapText="1"/>
    </xf>
    <xf numFmtId="4" fontId="8" fillId="0" borderId="11" xfId="0" quotePrefix="1" applyNumberFormat="1" applyFont="1" applyBorder="1" applyAlignment="1">
      <alignment horizontal="center" wrapText="1"/>
    </xf>
    <xf numFmtId="4" fontId="8" fillId="0" borderId="20" xfId="0" applyNumberFormat="1" applyFont="1" applyBorder="1" applyAlignment="1">
      <alignment horizontal="right" wrapText="1"/>
    </xf>
    <xf numFmtId="4" fontId="4" fillId="0" borderId="73" xfId="0" applyNumberFormat="1" applyFont="1" applyBorder="1" applyAlignment="1">
      <alignment horizontal="right" wrapText="1"/>
    </xf>
    <xf numFmtId="4" fontId="4" fillId="0" borderId="74" xfId="0" applyNumberFormat="1" applyFont="1" applyBorder="1" applyAlignment="1">
      <alignment horizontal="right" wrapText="1"/>
    </xf>
    <xf numFmtId="4" fontId="8" fillId="0" borderId="73" xfId="0" applyNumberFormat="1" applyFont="1" applyBorder="1" applyAlignment="1">
      <alignment horizontal="right" wrapText="1"/>
    </xf>
    <xf numFmtId="4" fontId="4" fillId="0" borderId="16" xfId="0" applyNumberFormat="1" applyFont="1" applyBorder="1" applyAlignment="1">
      <alignment horizontal="right" wrapText="1"/>
    </xf>
    <xf numFmtId="4" fontId="8" fillId="0" borderId="18" xfId="0" applyNumberFormat="1" applyFont="1" applyBorder="1" applyAlignment="1">
      <alignment horizontal="right" wrapText="1"/>
    </xf>
    <xf numFmtId="172" fontId="8" fillId="0" borderId="50" xfId="0" applyNumberFormat="1" applyFont="1" applyBorder="1" applyAlignment="1">
      <alignment horizontal="right" wrapText="1"/>
    </xf>
    <xf numFmtId="172" fontId="8" fillId="0" borderId="48" xfId="0" applyNumberFormat="1" applyFont="1" applyBorder="1" applyAlignment="1">
      <alignment horizontal="right" wrapText="1"/>
    </xf>
    <xf numFmtId="172" fontId="4" fillId="0" borderId="48" xfId="0" applyNumberFormat="1" applyFont="1" applyBorder="1" applyAlignment="1">
      <alignment horizontal="right" wrapText="1"/>
    </xf>
    <xf numFmtId="172" fontId="4" fillId="0" borderId="56" xfId="0" applyNumberFormat="1" applyFont="1" applyBorder="1" applyAlignment="1">
      <alignment horizontal="right" wrapText="1"/>
    </xf>
    <xf numFmtId="172" fontId="8" fillId="0" borderId="56" xfId="0" applyNumberFormat="1" applyFont="1" applyBorder="1" applyAlignment="1">
      <alignment horizontal="right" wrapText="1"/>
    </xf>
    <xf numFmtId="172" fontId="8" fillId="0" borderId="10" xfId="0" applyNumberFormat="1" applyFont="1" applyBorder="1" applyAlignment="1">
      <alignment horizontal="right" wrapText="1"/>
    </xf>
    <xf numFmtId="4" fontId="8" fillId="0" borderId="13" xfId="0" applyNumberFormat="1" applyFont="1" applyBorder="1"/>
    <xf numFmtId="165" fontId="4" fillId="0" borderId="48" xfId="0" applyNumberFormat="1" applyFont="1" applyBorder="1"/>
    <xf numFmtId="4" fontId="4" fillId="0" borderId="55" xfId="0" applyNumberFormat="1" applyFont="1" applyBorder="1"/>
    <xf numFmtId="166" fontId="4" fillId="0" borderId="49" xfId="0" applyNumberFormat="1" applyFont="1" applyBorder="1"/>
    <xf numFmtId="4" fontId="5" fillId="0" borderId="24" xfId="0" applyNumberFormat="1" applyFont="1" applyBorder="1" applyAlignment="1">
      <alignment horizontal="center" wrapText="1"/>
    </xf>
    <xf numFmtId="4" fontId="8" fillId="0" borderId="11" xfId="0" applyNumberFormat="1" applyFont="1" applyBorder="1" applyAlignment="1">
      <alignment horizontal="right" wrapText="1"/>
    </xf>
    <xf numFmtId="4" fontId="4" fillId="0" borderId="24" xfId="0" applyNumberFormat="1" applyFont="1" applyBorder="1"/>
    <xf numFmtId="4" fontId="4" fillId="0" borderId="15" xfId="0" applyNumberFormat="1" applyFont="1" applyBorder="1"/>
    <xf numFmtId="4" fontId="4" fillId="0" borderId="73" xfId="96" applyNumberFormat="1" applyFont="1" applyBorder="1" applyAlignment="1">
      <alignment horizontal="right" vertical="top"/>
    </xf>
    <xf numFmtId="4" fontId="4" fillId="0" borderId="30" xfId="0" applyNumberFormat="1" applyFont="1" applyBorder="1"/>
    <xf numFmtId="4" fontId="8" fillId="0" borderId="15" xfId="0" applyNumberFormat="1" applyFont="1" applyBorder="1"/>
    <xf numFmtId="4" fontId="8" fillId="0" borderId="58" xfId="0" applyNumberFormat="1" applyFont="1" applyBorder="1"/>
    <xf numFmtId="4" fontId="8" fillId="0" borderId="30" xfId="0" applyNumberFormat="1" applyFont="1" applyBorder="1"/>
    <xf numFmtId="4" fontId="4" fillId="0" borderId="16" xfId="0" applyNumberFormat="1" applyFont="1" applyBorder="1"/>
    <xf numFmtId="172" fontId="8" fillId="0" borderId="20" xfId="0" applyNumberFormat="1" applyFont="1" applyBorder="1" applyAlignment="1">
      <alignment horizontal="right" wrapText="1"/>
    </xf>
    <xf numFmtId="172" fontId="4" fillId="0" borderId="73" xfId="0" applyNumberFormat="1" applyFont="1" applyBorder="1" applyAlignment="1">
      <alignment horizontal="right" wrapText="1"/>
    </xf>
    <xf numFmtId="172" fontId="4" fillId="0" borderId="74" xfId="0" applyNumberFormat="1" applyFont="1" applyBorder="1" applyAlignment="1">
      <alignment horizontal="right" wrapText="1"/>
    </xf>
    <xf numFmtId="172" fontId="8" fillId="0" borderId="73" xfId="0" applyNumberFormat="1" applyFont="1" applyBorder="1" applyAlignment="1">
      <alignment horizontal="right" wrapText="1"/>
    </xf>
    <xf numFmtId="172" fontId="4" fillId="0" borderId="16" xfId="0" applyNumberFormat="1" applyFont="1" applyBorder="1" applyAlignment="1">
      <alignment horizontal="right" wrapText="1"/>
    </xf>
    <xf numFmtId="172" fontId="8" fillId="0" borderId="18" xfId="0" applyNumberFormat="1" applyFont="1" applyBorder="1" applyAlignment="1">
      <alignment horizontal="right" wrapText="1"/>
    </xf>
    <xf numFmtId="165" fontId="4" fillId="0" borderId="75" xfId="0" applyNumberFormat="1" applyFont="1" applyBorder="1"/>
    <xf numFmtId="4" fontId="4" fillId="0" borderId="77" xfId="0" applyNumberFormat="1" applyFont="1" applyBorder="1"/>
    <xf numFmtId="4" fontId="4" fillId="0" borderId="15" xfId="96" applyNumberFormat="1" applyFont="1" applyBorder="1" applyAlignment="1">
      <alignment horizontal="right" vertical="top"/>
    </xf>
    <xf numFmtId="165" fontId="4" fillId="0" borderId="91" xfId="0" applyNumberFormat="1" applyFont="1" applyBorder="1"/>
    <xf numFmtId="165" fontId="4" fillId="0" borderId="92" xfId="0" applyNumberFormat="1" applyFont="1" applyBorder="1"/>
    <xf numFmtId="4" fontId="4" fillId="0" borderId="95" xfId="0" applyNumberFormat="1" applyFont="1" applyBorder="1"/>
    <xf numFmtId="166" fontId="4" fillId="0" borderId="93" xfId="0" applyNumberFormat="1" applyFont="1" applyBorder="1"/>
    <xf numFmtId="166" fontId="4" fillId="0" borderId="94" xfId="0" applyNumberFormat="1" applyFont="1" applyBorder="1"/>
    <xf numFmtId="4" fontId="53" fillId="0" borderId="0" xfId="0" applyNumberFormat="1" applyFont="1"/>
    <xf numFmtId="4" fontId="4" fillId="0" borderId="73" xfId="0" applyNumberFormat="1" applyFont="1" applyBorder="1"/>
    <xf numFmtId="4" fontId="4" fillId="0" borderId="75" xfId="0" applyNumberFormat="1" applyFont="1" applyBorder="1"/>
    <xf numFmtId="172" fontId="5" fillId="0" borderId="0" xfId="0" applyNumberFormat="1" applyFont="1" applyAlignment="1">
      <alignment wrapText="1"/>
    </xf>
    <xf numFmtId="172" fontId="8" fillId="0" borderId="11" xfId="0" applyNumberFormat="1" applyFont="1" applyBorder="1" applyAlignment="1">
      <alignment horizontal="right" wrapText="1"/>
    </xf>
    <xf numFmtId="172" fontId="8" fillId="0" borderId="74" xfId="0" applyNumberFormat="1" applyFont="1" applyBorder="1" applyAlignment="1">
      <alignment horizontal="right" wrapText="1"/>
    </xf>
    <xf numFmtId="165" fontId="4" fillId="0" borderId="78" xfId="0" applyNumberFormat="1" applyFont="1" applyBorder="1"/>
    <xf numFmtId="165" fontId="4" fillId="0" borderId="86" xfId="0" applyNumberFormat="1" applyFont="1" applyBorder="1"/>
    <xf numFmtId="4" fontId="4" fillId="0" borderId="78" xfId="0" applyNumberFormat="1" applyFont="1" applyBorder="1"/>
    <xf numFmtId="166" fontId="4" fillId="0" borderId="90" xfId="0" applyNumberFormat="1" applyFont="1" applyBorder="1"/>
    <xf numFmtId="4" fontId="4" fillId="0" borderId="15" xfId="96" applyNumberFormat="1" applyFont="1" applyBorder="1" applyAlignment="1">
      <alignment vertical="top"/>
    </xf>
    <xf numFmtId="165" fontId="4" fillId="0" borderId="73" xfId="0" applyNumberFormat="1" applyFont="1" applyBorder="1"/>
    <xf numFmtId="166" fontId="4" fillId="0" borderId="89" xfId="0" applyNumberFormat="1" applyFont="1" applyBorder="1"/>
    <xf numFmtId="4" fontId="54" fillId="0" borderId="15" xfId="92" applyNumberFormat="1" applyFont="1" applyBorder="1"/>
    <xf numFmtId="164" fontId="4" fillId="0" borderId="73" xfId="0" applyNumberFormat="1" applyFont="1" applyBorder="1" applyAlignment="1">
      <alignment horizontal="right" wrapText="1"/>
    </xf>
    <xf numFmtId="4" fontId="8" fillId="0" borderId="50" xfId="0" applyNumberFormat="1" applyFont="1" applyBorder="1" applyAlignment="1">
      <alignment horizontal="right" wrapText="1"/>
    </xf>
    <xf numFmtId="4" fontId="8" fillId="0" borderId="48" xfId="0" applyNumberFormat="1" applyFont="1" applyBorder="1" applyAlignment="1">
      <alignment horizontal="right" wrapText="1"/>
    </xf>
    <xf numFmtId="4" fontId="4" fillId="0" borderId="48" xfId="0" applyNumberFormat="1" applyFont="1" applyBorder="1" applyAlignment="1">
      <alignment horizontal="right" wrapText="1"/>
    </xf>
    <xf numFmtId="4" fontId="4" fillId="0" borderId="56" xfId="0" applyNumberFormat="1" applyFont="1" applyBorder="1" applyAlignment="1">
      <alignment horizontal="right" wrapText="1"/>
    </xf>
    <xf numFmtId="4" fontId="8" fillId="0" borderId="56" xfId="0" applyNumberFormat="1" applyFont="1" applyBorder="1" applyAlignment="1">
      <alignment horizontal="right" wrapText="1"/>
    </xf>
    <xf numFmtId="4" fontId="8" fillId="0" borderId="10" xfId="0" applyNumberFormat="1" applyFont="1" applyBorder="1" applyAlignment="1">
      <alignment horizontal="right" wrapText="1"/>
    </xf>
    <xf numFmtId="164" fontId="8" fillId="0" borderId="50" xfId="0" applyNumberFormat="1" applyFont="1" applyBorder="1" applyAlignment="1">
      <alignment horizontal="right" wrapText="1"/>
    </xf>
    <xf numFmtId="164" fontId="8" fillId="0" borderId="10" xfId="0" applyNumberFormat="1" applyFont="1" applyBorder="1" applyAlignment="1">
      <alignment horizontal="right" wrapText="1"/>
    </xf>
    <xf numFmtId="165" fontId="4" fillId="0" borderId="76" xfId="0" applyNumberFormat="1" applyFont="1" applyBorder="1"/>
    <xf numFmtId="165" fontId="4" fillId="0" borderId="74" xfId="0" applyNumberFormat="1" applyFont="1" applyBorder="1"/>
    <xf numFmtId="165" fontId="4" fillId="0" borderId="77" xfId="0" applyNumberFormat="1" applyFont="1" applyBorder="1"/>
    <xf numFmtId="165" fontId="4" fillId="0" borderId="16" xfId="0" applyNumberFormat="1" applyFont="1" applyBorder="1"/>
    <xf numFmtId="164" fontId="8" fillId="0" borderId="48" xfId="0" applyNumberFormat="1" applyFont="1" applyBorder="1" applyAlignment="1">
      <alignment horizontal="right" wrapText="1"/>
    </xf>
    <xf numFmtId="164" fontId="4" fillId="0" borderId="48" xfId="0" applyNumberFormat="1" applyFont="1" applyBorder="1" applyAlignment="1">
      <alignment horizontal="right" wrapText="1"/>
    </xf>
    <xf numFmtId="164" fontId="8" fillId="0" borderId="56" xfId="0" applyNumberFormat="1" applyFont="1" applyBorder="1" applyAlignment="1">
      <alignment horizontal="right" wrapText="1"/>
    </xf>
    <xf numFmtId="0" fontId="46" fillId="0" borderId="0" xfId="0" applyFont="1"/>
    <xf numFmtId="4" fontId="46" fillId="0" borderId="0" xfId="0" applyNumberFormat="1" applyFont="1"/>
    <xf numFmtId="164" fontId="46" fillId="0" borderId="0" xfId="0" applyNumberFormat="1" applyFont="1"/>
    <xf numFmtId="0" fontId="56" fillId="0" borderId="0" xfId="0" applyFont="1"/>
    <xf numFmtId="4" fontId="57" fillId="0" borderId="0" xfId="0" applyNumberFormat="1" applyFont="1"/>
    <xf numFmtId="164" fontId="57" fillId="0" borderId="0" xfId="0" applyNumberFormat="1" applyFont="1"/>
    <xf numFmtId="164" fontId="57" fillId="0" borderId="0" xfId="0" applyNumberFormat="1" applyFont="1" applyAlignment="1">
      <alignment horizontal="right"/>
    </xf>
    <xf numFmtId="164" fontId="58" fillId="0" borderId="0" xfId="0" applyNumberFormat="1" applyFont="1" applyAlignment="1">
      <alignment horizontal="right" wrapText="1"/>
    </xf>
    <xf numFmtId="4" fontId="59" fillId="0" borderId="0" xfId="0" applyNumberFormat="1" applyFont="1" applyAlignment="1">
      <alignment horizontal="right"/>
    </xf>
    <xf numFmtId="4" fontId="56" fillId="0" borderId="0" xfId="0" applyNumberFormat="1" applyFont="1"/>
    <xf numFmtId="4" fontId="56" fillId="0" borderId="0" xfId="0" applyNumberFormat="1" applyFont="1" applyAlignment="1">
      <alignment horizontal="right"/>
    </xf>
    <xf numFmtId="4" fontId="58" fillId="0" borderId="0" xfId="0" applyNumberFormat="1" applyFont="1"/>
    <xf numFmtId="164" fontId="46" fillId="0" borderId="0" xfId="0" quotePrefix="1" applyNumberFormat="1" applyFont="1"/>
    <xf numFmtId="169" fontId="46" fillId="0" borderId="0" xfId="0" applyNumberFormat="1" applyFont="1"/>
    <xf numFmtId="165" fontId="46" fillId="0" borderId="0" xfId="0" applyNumberFormat="1" applyFont="1"/>
    <xf numFmtId="171" fontId="46" fillId="0" borderId="0" xfId="0" applyNumberFormat="1" applyFont="1"/>
    <xf numFmtId="172" fontId="46" fillId="0" borderId="0" xfId="0" applyNumberFormat="1" applyFont="1"/>
    <xf numFmtId="167" fontId="46" fillId="0" borderId="0" xfId="0" applyNumberFormat="1" applyFont="1"/>
    <xf numFmtId="0" fontId="58" fillId="0" borderId="0" xfId="0" applyFont="1"/>
    <xf numFmtId="170" fontId="46" fillId="0" borderId="0" xfId="0" applyNumberFormat="1" applyFont="1"/>
    <xf numFmtId="0" fontId="60" fillId="0" borderId="0" xfId="0" applyFont="1"/>
    <xf numFmtId="4" fontId="46" fillId="0" borderId="0" xfId="85" applyNumberFormat="1" applyFont="1"/>
    <xf numFmtId="4" fontId="59" fillId="0" borderId="0" xfId="0" applyNumberFormat="1" applyFont="1"/>
    <xf numFmtId="2" fontId="57" fillId="0" borderId="0" xfId="0" applyNumberFormat="1" applyFont="1"/>
    <xf numFmtId="0" fontId="57" fillId="0" borderId="0" xfId="0" applyFont="1"/>
    <xf numFmtId="164" fontId="46" fillId="0" borderId="0" xfId="0" applyNumberFormat="1" applyFont="1" applyAlignment="1">
      <alignment horizontal="right"/>
    </xf>
    <xf numFmtId="164" fontId="56" fillId="0" borderId="0" xfId="0" applyNumberFormat="1" applyFont="1"/>
    <xf numFmtId="168" fontId="46" fillId="0" borderId="0" xfId="0" applyNumberFormat="1" applyFont="1"/>
    <xf numFmtId="0" fontId="61" fillId="0" borderId="0" xfId="38" applyFont="1"/>
    <xf numFmtId="0" fontId="46" fillId="0" borderId="0" xfId="0" applyFont="1" applyAlignment="1">
      <alignment horizontal="left"/>
    </xf>
    <xf numFmtId="169" fontId="46" fillId="0" borderId="0" xfId="0" quotePrefix="1" applyNumberFormat="1" applyFont="1"/>
    <xf numFmtId="4" fontId="46" fillId="0" borderId="0" xfId="0" quotePrefix="1" applyNumberFormat="1" applyFont="1"/>
    <xf numFmtId="49" fontId="46" fillId="0" borderId="0" xfId="0" applyNumberFormat="1" applyFont="1" applyAlignment="1">
      <alignment horizontal="left"/>
    </xf>
    <xf numFmtId="172" fontId="57" fillId="0" borderId="0" xfId="0" applyNumberFormat="1" applyFont="1"/>
    <xf numFmtId="4" fontId="62" fillId="0" borderId="0" xfId="0" applyNumberFormat="1" applyFont="1"/>
    <xf numFmtId="0" fontId="8" fillId="24" borderId="26" xfId="0" applyFont="1" applyFill="1" applyBorder="1" applyAlignment="1">
      <alignment horizontal="center" wrapText="1"/>
    </xf>
    <xf numFmtId="0" fontId="8" fillId="24" borderId="50" xfId="0" applyFont="1" applyFill="1" applyBorder="1" applyAlignment="1">
      <alignment horizontal="center" wrapText="1"/>
    </xf>
    <xf numFmtId="0" fontId="6" fillId="24" borderId="0" xfId="0" applyFont="1" applyFill="1" applyAlignment="1">
      <alignment horizontal="center"/>
    </xf>
    <xf numFmtId="0" fontId="31" fillId="24" borderId="0" xfId="0" applyFont="1" applyFill="1" applyAlignment="1">
      <alignment horizontal="left"/>
    </xf>
    <xf numFmtId="0" fontId="31" fillId="24" borderId="0" xfId="0" applyFont="1" applyFill="1" applyAlignment="1">
      <alignment horizontal="left" vertical="center" wrapText="1"/>
    </xf>
    <xf numFmtId="0" fontId="6" fillId="24" borderId="44" xfId="0" applyFont="1" applyFill="1" applyBorder="1" applyAlignment="1">
      <alignment horizontal="center" wrapText="1"/>
    </xf>
    <xf numFmtId="0" fontId="6" fillId="24" borderId="0" xfId="0" applyFont="1" applyFill="1" applyAlignment="1">
      <alignment horizontal="center" wrapText="1"/>
    </xf>
    <xf numFmtId="0" fontId="4" fillId="0" borderId="0" xfId="0" applyFont="1"/>
    <xf numFmtId="0" fontId="4" fillId="0" borderId="44" xfId="0" applyFont="1" applyBorder="1" applyAlignment="1">
      <alignment horizontal="center" wrapText="1"/>
    </xf>
    <xf numFmtId="0" fontId="8" fillId="24" borderId="7" xfId="0" applyFont="1" applyFill="1" applyBorder="1" applyAlignment="1">
      <alignment wrapText="1"/>
    </xf>
    <xf numFmtId="0" fontId="8" fillId="24" borderId="8" xfId="0" applyFont="1" applyFill="1" applyBorder="1" applyAlignment="1">
      <alignment wrapText="1"/>
    </xf>
    <xf numFmtId="0" fontId="0" fillId="0" borderId="0" xfId="0"/>
    <xf numFmtId="0" fontId="0" fillId="0" borderId="44" xfId="0" applyBorder="1" applyAlignment="1">
      <alignment horizontal="center" wrapText="1"/>
    </xf>
    <xf numFmtId="0" fontId="8" fillId="24" borderId="51" xfId="0" applyFont="1" applyFill="1" applyBorder="1" applyAlignment="1">
      <alignment wrapText="1"/>
    </xf>
    <xf numFmtId="0" fontId="8" fillId="24" borderId="5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4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44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44" xfId="0" applyBorder="1" applyAlignment="1">
      <alignment wrapText="1"/>
    </xf>
    <xf numFmtId="172" fontId="6" fillId="24" borderId="44" xfId="0" applyNumberFormat="1" applyFont="1" applyFill="1" applyBorder="1" applyAlignment="1">
      <alignment horizontal="center" wrapText="1"/>
    </xf>
  </cellXfs>
  <cellStyles count="98">
    <cellStyle name="=D:\WINNT\SYSTEM32\COMMAND.COM" xfId="61" xr:uid="{00000000-0005-0000-0000-000000000000}"/>
    <cellStyle name="20% - Accent1" xfId="1" xr:uid="{00000000-0005-0000-0000-000001000000}"/>
    <cellStyle name="20% - Accent2" xfId="2" xr:uid="{00000000-0005-0000-0000-000002000000}"/>
    <cellStyle name="20% - Accent3" xfId="3" xr:uid="{00000000-0005-0000-0000-000003000000}"/>
    <cellStyle name="20% - Accent4" xfId="4" xr:uid="{00000000-0005-0000-0000-000004000000}"/>
    <cellStyle name="20% - Accent5" xfId="5" xr:uid="{00000000-0005-0000-0000-000005000000}"/>
    <cellStyle name="20% - Accent6" xfId="6" xr:uid="{00000000-0005-0000-0000-000006000000}"/>
    <cellStyle name="40% - Accent1" xfId="7" xr:uid="{00000000-0005-0000-0000-00000D000000}"/>
    <cellStyle name="40% - Accent2" xfId="8" xr:uid="{00000000-0005-0000-0000-00000E000000}"/>
    <cellStyle name="40% - Accent3" xfId="9" xr:uid="{00000000-0005-0000-0000-00000F000000}"/>
    <cellStyle name="40% - Accent4" xfId="10" xr:uid="{00000000-0005-0000-0000-000010000000}"/>
    <cellStyle name="40% - Accent5" xfId="11" xr:uid="{00000000-0005-0000-0000-000011000000}"/>
    <cellStyle name="40% - Accent6" xfId="12" xr:uid="{00000000-0005-0000-0000-000012000000}"/>
    <cellStyle name="60% - Accent1" xfId="13" xr:uid="{00000000-0005-0000-0000-000019000000}"/>
    <cellStyle name="60% - Accent2" xfId="14" xr:uid="{00000000-0005-0000-0000-00001A000000}"/>
    <cellStyle name="60% - Accent3" xfId="15" xr:uid="{00000000-0005-0000-0000-00001B000000}"/>
    <cellStyle name="60% - Accent4" xfId="16" xr:uid="{00000000-0005-0000-0000-00001C000000}"/>
    <cellStyle name="60% - Accent5" xfId="17" xr:uid="{00000000-0005-0000-0000-00001D000000}"/>
    <cellStyle name="60% - Accent6" xfId="18" xr:uid="{00000000-0005-0000-0000-00001E000000}"/>
    <cellStyle name="Accent1" xfId="19" xr:uid="{00000000-0005-0000-0000-000025000000}"/>
    <cellStyle name="Accent2" xfId="20" xr:uid="{00000000-0005-0000-0000-000026000000}"/>
    <cellStyle name="Accent3" xfId="21" xr:uid="{00000000-0005-0000-0000-000027000000}"/>
    <cellStyle name="Accent4" xfId="22" xr:uid="{00000000-0005-0000-0000-000028000000}"/>
    <cellStyle name="Accent5" xfId="23" xr:uid="{00000000-0005-0000-0000-000029000000}"/>
    <cellStyle name="Accent6" xfId="24" xr:uid="{00000000-0005-0000-0000-00002A000000}"/>
    <cellStyle name="Bad" xfId="37" xr:uid="{00000000-0005-0000-0000-000031000000}"/>
    <cellStyle name="Calculation" xfId="32" xr:uid="{00000000-0005-0000-0000-000032000000}"/>
    <cellStyle name="Check Cell" xfId="25" xr:uid="{00000000-0005-0000-0000-000033000000}"/>
    <cellStyle name="Dane wejściowe" xfId="52" builtinId="20" customBuiltin="1"/>
    <cellStyle name="Dane wejściowe 2" xfId="43" xr:uid="{00000000-0005-0000-0000-000035000000}"/>
    <cellStyle name="Dane wejściowe 2 2" xfId="49" xr:uid="{00000000-0005-0000-0000-000036000000}"/>
    <cellStyle name="Dane wejściowe 2 2 2" xfId="62" xr:uid="{00000000-0005-0000-0000-000037000000}"/>
    <cellStyle name="Dane wejściowe 2 3" xfId="72" xr:uid="{00000000-0005-0000-0000-000038000000}"/>
    <cellStyle name="Dane wejściowe 3" xfId="77" xr:uid="{00000000-0005-0000-0000-000039000000}"/>
    <cellStyle name="Dane wyjściowe" xfId="54" builtinId="21" customBuiltin="1"/>
    <cellStyle name="Dane wyjściowe 2" xfId="42" xr:uid="{00000000-0005-0000-0000-00003B000000}"/>
    <cellStyle name="Dane wyjściowe 2 2" xfId="48" xr:uid="{00000000-0005-0000-0000-00003C000000}"/>
    <cellStyle name="Dane wyjściowe 2 2 2" xfId="63" xr:uid="{00000000-0005-0000-0000-00003D000000}"/>
    <cellStyle name="Dane wyjściowe 2 3" xfId="73" xr:uid="{00000000-0005-0000-0000-00003E000000}"/>
    <cellStyle name="Dane wyjściowe 3" xfId="68" xr:uid="{00000000-0005-0000-0000-00003F000000}"/>
    <cellStyle name="Dobry" xfId="51" builtinId="26" customBuiltin="1"/>
    <cellStyle name="Dziesiętny" xfId="85" builtinId="3"/>
    <cellStyle name="Dziesiętny 2" xfId="93" xr:uid="{00000000-0005-0000-0000-000042000000}"/>
    <cellStyle name="Explanatory Text" xfId="34" xr:uid="{00000000-0005-0000-0000-000043000000}"/>
    <cellStyle name="Heading 1" xfId="26" xr:uid="{00000000-0005-0000-0000-000045000000}"/>
    <cellStyle name="Heading 2" xfId="27" xr:uid="{00000000-0005-0000-0000-000046000000}"/>
    <cellStyle name="Heading 3" xfId="28" xr:uid="{00000000-0005-0000-0000-000047000000}"/>
    <cellStyle name="Heading 4" xfId="29" xr:uid="{00000000-0005-0000-0000-000048000000}"/>
    <cellStyle name="Komórka połączona" xfId="53" builtinId="24" customBuiltin="1"/>
    <cellStyle name="Neutral" xfId="30" xr:uid="{00000000-0005-0000-0000-000051000000}"/>
    <cellStyle name="Normalny" xfId="0" builtinId="0"/>
    <cellStyle name="Normalny 10" xfId="92" xr:uid="{00000000-0005-0000-0000-000055000000}"/>
    <cellStyle name="Normalny 2" xfId="38" xr:uid="{00000000-0005-0000-0000-000056000000}"/>
    <cellStyle name="Normalny 2 2" xfId="82" xr:uid="{00000000-0005-0000-0000-000057000000}"/>
    <cellStyle name="Normalny 2 2 2" xfId="90" xr:uid="{00000000-0005-0000-0000-000058000000}"/>
    <cellStyle name="Normalny 2 3" xfId="94" xr:uid="{00000000-0005-0000-0000-000059000000}"/>
    <cellStyle name="Normalny 2 4" xfId="88" xr:uid="{00000000-0005-0000-0000-00005A000000}"/>
    <cellStyle name="Normalny 2_1.2" xfId="95" xr:uid="{00000000-0005-0000-0000-00005B000000}"/>
    <cellStyle name="Normalny 3" xfId="44" xr:uid="{00000000-0005-0000-0000-00005C000000}"/>
    <cellStyle name="Normalny 3 2" xfId="81" xr:uid="{00000000-0005-0000-0000-00005D000000}"/>
    <cellStyle name="Normalny 3 3" xfId="91" xr:uid="{00000000-0005-0000-0000-00005E000000}"/>
    <cellStyle name="Normalny 4" xfId="50" xr:uid="{00000000-0005-0000-0000-00005F000000}"/>
    <cellStyle name="Normalny 4 2" xfId="71" xr:uid="{00000000-0005-0000-0000-000060000000}"/>
    <cellStyle name="Normalny 4 3" xfId="87" xr:uid="{00000000-0005-0000-0000-000061000000}"/>
    <cellStyle name="Normalny 5" xfId="57" xr:uid="{00000000-0005-0000-0000-000062000000}"/>
    <cellStyle name="Normalny 5 2" xfId="78" xr:uid="{00000000-0005-0000-0000-000063000000}"/>
    <cellStyle name="Normalny 50" xfId="89" xr:uid="{00000000-0005-0000-0000-000064000000}"/>
    <cellStyle name="Normalny 6" xfId="60" xr:uid="{00000000-0005-0000-0000-000065000000}"/>
    <cellStyle name="Normalny 7" xfId="80" xr:uid="{00000000-0005-0000-0000-000066000000}"/>
    <cellStyle name="Normalny 8" xfId="83" xr:uid="{00000000-0005-0000-0000-000067000000}"/>
    <cellStyle name="Normalny 9" xfId="86" xr:uid="{00000000-0005-0000-0000-000068000000}"/>
    <cellStyle name="Normalny_Arkusz1" xfId="31" xr:uid="{00000000-0005-0000-0000-000069000000}"/>
    <cellStyle name="Normalny_Arkusz1_1" xfId="96" xr:uid="{00000000-0005-0000-0000-00006B000000}"/>
    <cellStyle name="Normalny_obrotowka_062022" xfId="97" xr:uid="{00000000-0005-0000-0000-00006C000000}"/>
    <cellStyle name="Note" xfId="36" xr:uid="{00000000-0005-0000-0000-00006D000000}"/>
    <cellStyle name="Note 2" xfId="58" xr:uid="{00000000-0005-0000-0000-00006E000000}"/>
    <cellStyle name="Note 2 2" xfId="79" xr:uid="{00000000-0005-0000-0000-00006F000000}"/>
    <cellStyle name="Note 3" xfId="59" xr:uid="{00000000-0005-0000-0000-000070000000}"/>
    <cellStyle name="Obliczenia 2" xfId="41" xr:uid="{00000000-0005-0000-0000-000072000000}"/>
    <cellStyle name="Obliczenia 2 2" xfId="47" xr:uid="{00000000-0005-0000-0000-000073000000}"/>
    <cellStyle name="Obliczenia 2 2 2" xfId="64" xr:uid="{00000000-0005-0000-0000-000074000000}"/>
    <cellStyle name="Obliczenia 2 3" xfId="74" xr:uid="{00000000-0005-0000-0000-000075000000}"/>
    <cellStyle name="Obliczenia 3" xfId="76" xr:uid="{00000000-0005-0000-0000-000076000000}"/>
    <cellStyle name="Procentowy" xfId="33" builtinId="5"/>
    <cellStyle name="Procentowy 2" xfId="84" xr:uid="{00000000-0005-0000-0000-000079000000}"/>
    <cellStyle name="Suma" xfId="55" builtinId="25" customBuiltin="1"/>
    <cellStyle name="Suma 2" xfId="40" xr:uid="{00000000-0005-0000-0000-00007B000000}"/>
    <cellStyle name="Suma 2 2" xfId="46" xr:uid="{00000000-0005-0000-0000-00007C000000}"/>
    <cellStyle name="Suma 2 2 2" xfId="65" xr:uid="{00000000-0005-0000-0000-00007D000000}"/>
    <cellStyle name="Suma 2 3" xfId="67" xr:uid="{00000000-0005-0000-0000-00007E000000}"/>
    <cellStyle name="Suma 3" xfId="75" xr:uid="{00000000-0005-0000-0000-00007F000000}"/>
    <cellStyle name="Tekst ostrzeżenia" xfId="56" builtinId="11" customBuiltin="1"/>
    <cellStyle name="Title" xfId="35" xr:uid="{00000000-0005-0000-0000-000082000000}"/>
    <cellStyle name="Uwaga 2" xfId="39" xr:uid="{00000000-0005-0000-0000-000086000000}"/>
    <cellStyle name="Uwaga 2 2" xfId="45" xr:uid="{00000000-0005-0000-0000-000087000000}"/>
    <cellStyle name="Uwaga 2 2 2" xfId="66" xr:uid="{00000000-0005-0000-0000-000088000000}"/>
    <cellStyle name="Uwaga 2 3" xfId="70" xr:uid="{00000000-0005-0000-0000-000089000000}"/>
    <cellStyle name="Uwaga 3" xfId="69" xr:uid="{00000000-0005-0000-0000-00008A000000}"/>
  </cellStyles>
  <dxfs count="0"/>
  <tableStyles count="0" defaultTableStyle="TableStyleMedium9" defaultPivotStyle="PivotStyleLight16"/>
  <colors>
    <mruColors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W81"/>
  <sheetViews>
    <sheetView tabSelected="1" zoomScale="64" zoomScaleNormal="64" workbookViewId="0">
      <selection activeCell="D25" sqref="D25"/>
    </sheetView>
  </sheetViews>
  <sheetFormatPr defaultRowHeight="12.75"/>
  <cols>
    <col min="1" max="1" width="9.140625" style="74"/>
    <col min="2" max="2" width="4.42578125" style="74" bestFit="1" customWidth="1"/>
    <col min="3" max="3" width="77.7109375" style="74" customWidth="1"/>
    <col min="4" max="4" width="17.42578125" style="120" bestFit="1" customWidth="1"/>
    <col min="5" max="5" width="17.1406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5.85546875" customWidth="1"/>
    <col min="20" max="20" width="16" bestFit="1" customWidth="1"/>
    <col min="22" max="22" width="16.140625" bestFit="1" customWidth="1"/>
    <col min="23" max="23" width="14.42578125" bestFit="1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81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5.75">
      <c r="B8" s="391" t="s">
        <v>18</v>
      </c>
      <c r="C8" s="391"/>
      <c r="D8" s="391"/>
      <c r="E8" s="391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145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25" t="s">
        <v>106</v>
      </c>
      <c r="D11" s="280">
        <v>100263267.91</v>
      </c>
      <c r="E11" s="196">
        <f>E12+E13+E14</f>
        <v>96573802.439999998</v>
      </c>
    </row>
    <row r="12" spans="2:12">
      <c r="B12" s="121" t="s">
        <v>4</v>
      </c>
      <c r="C12" s="123" t="s">
        <v>5</v>
      </c>
      <c r="D12" s="281">
        <v>100257475.78</v>
      </c>
      <c r="E12" s="197">
        <v>96568131.310000002</v>
      </c>
      <c r="G12" s="351"/>
    </row>
    <row r="13" spans="2:12">
      <c r="B13" s="121" t="s">
        <v>6</v>
      </c>
      <c r="C13" s="123" t="s">
        <v>7</v>
      </c>
      <c r="D13" s="281">
        <v>4223.58</v>
      </c>
      <c r="E13" s="197">
        <v>504.07</v>
      </c>
      <c r="G13" s="351"/>
    </row>
    <row r="14" spans="2:12">
      <c r="B14" s="121" t="s">
        <v>8</v>
      </c>
      <c r="C14" s="123" t="s">
        <v>10</v>
      </c>
      <c r="D14" s="281">
        <v>1568.55</v>
      </c>
      <c r="E14" s="197">
        <v>5167.0600000000004</v>
      </c>
      <c r="G14" s="352"/>
      <c r="H14" s="353"/>
    </row>
    <row r="15" spans="2:12">
      <c r="B15" s="121" t="s">
        <v>103</v>
      </c>
      <c r="C15" s="123" t="s">
        <v>11</v>
      </c>
      <c r="D15" s="281">
        <v>1568.55</v>
      </c>
      <c r="E15" s="197">
        <v>5167.0600000000004</v>
      </c>
      <c r="G15" s="352"/>
    </row>
    <row r="16" spans="2:12">
      <c r="B16" s="124" t="s">
        <v>104</v>
      </c>
      <c r="C16" s="125" t="s">
        <v>12</v>
      </c>
      <c r="D16" s="282">
        <v>0</v>
      </c>
      <c r="E16" s="198">
        <v>0</v>
      </c>
    </row>
    <row r="17" spans="2:12">
      <c r="B17" s="8" t="s">
        <v>13</v>
      </c>
      <c r="C17" s="107" t="s">
        <v>65</v>
      </c>
      <c r="D17" s="283">
        <v>285727.87</v>
      </c>
      <c r="E17" s="199">
        <f>E18</f>
        <v>375029.7</v>
      </c>
    </row>
    <row r="18" spans="2:12">
      <c r="B18" s="121" t="s">
        <v>4</v>
      </c>
      <c r="C18" s="123" t="s">
        <v>11</v>
      </c>
      <c r="D18" s="282">
        <v>285727.87</v>
      </c>
      <c r="E18" s="198">
        <v>375029.7</v>
      </c>
    </row>
    <row r="19" spans="2:12">
      <c r="B19" s="121" t="s">
        <v>6</v>
      </c>
      <c r="C19" s="123" t="s">
        <v>105</v>
      </c>
      <c r="D19" s="281">
        <v>0</v>
      </c>
      <c r="E19" s="197">
        <v>0</v>
      </c>
    </row>
    <row r="20" spans="2:12" ht="13.5" thickBot="1">
      <c r="B20" s="126" t="s">
        <v>8</v>
      </c>
      <c r="C20" s="127" t="s">
        <v>14</v>
      </c>
      <c r="D20" s="284">
        <v>0</v>
      </c>
      <c r="E20" s="200">
        <v>0</v>
      </c>
      <c r="G20" s="352"/>
    </row>
    <row r="21" spans="2:12" ht="13.5" thickBot="1">
      <c r="B21" s="394" t="s">
        <v>107</v>
      </c>
      <c r="C21" s="395"/>
      <c r="D21" s="285">
        <v>99977540.039999992</v>
      </c>
      <c r="E21" s="201">
        <f>E11-E17</f>
        <v>96198772.739999995</v>
      </c>
      <c r="F21" s="70"/>
      <c r="G21" s="354"/>
      <c r="H21" s="355"/>
      <c r="J21" s="356"/>
      <c r="K21" s="355"/>
    </row>
    <row r="22" spans="2:12">
      <c r="B22" s="3"/>
      <c r="C22" s="6"/>
      <c r="D22" s="232"/>
      <c r="E22" s="202"/>
      <c r="G22" s="354"/>
      <c r="H22" s="354"/>
    </row>
    <row r="23" spans="2:12" ht="15.75">
      <c r="B23" s="391" t="s">
        <v>101</v>
      </c>
      <c r="C23" s="391"/>
      <c r="D23" s="391"/>
      <c r="E23" s="391"/>
      <c r="G23" s="351"/>
    </row>
    <row r="24" spans="2:12" ht="16.5" thickBot="1">
      <c r="B24" s="390" t="s">
        <v>102</v>
      </c>
      <c r="C24" s="390"/>
      <c r="D24" s="390"/>
      <c r="E24" s="390"/>
    </row>
    <row r="25" spans="2:12" ht="13.5" thickBot="1">
      <c r="B25" s="76"/>
      <c r="C25" s="128" t="s">
        <v>2</v>
      </c>
      <c r="D25" s="180" t="s">
        <v>201</v>
      </c>
      <c r="E25" s="180" t="s">
        <v>200</v>
      </c>
    </row>
    <row r="26" spans="2:12">
      <c r="B26" s="83" t="s">
        <v>15</v>
      </c>
      <c r="C26" s="84" t="s">
        <v>16</v>
      </c>
      <c r="D26" s="286">
        <v>107345544.90999998</v>
      </c>
      <c r="E26" s="203">
        <f>D21</f>
        <v>99977540.039999992</v>
      </c>
      <c r="G26" s="357"/>
    </row>
    <row r="27" spans="2:12">
      <c r="B27" s="161" t="s">
        <v>17</v>
      </c>
      <c r="C27" s="162" t="s">
        <v>108</v>
      </c>
      <c r="D27" s="287">
        <v>-4398363.07</v>
      </c>
      <c r="E27" s="204">
        <v>-4879572.7799999993</v>
      </c>
      <c r="F27" s="66"/>
      <c r="G27" s="358"/>
      <c r="H27" s="359"/>
      <c r="I27" s="359"/>
      <c r="J27" s="359"/>
      <c r="K27" s="352"/>
      <c r="L27" s="61"/>
    </row>
    <row r="28" spans="2:12">
      <c r="B28" s="161" t="s">
        <v>18</v>
      </c>
      <c r="C28" s="162" t="s">
        <v>19</v>
      </c>
      <c r="D28" s="287">
        <v>2333538.15</v>
      </c>
      <c r="E28" s="205">
        <v>3975139.7300000004</v>
      </c>
      <c r="F28" s="66"/>
      <c r="G28" s="358"/>
      <c r="H28" s="359"/>
      <c r="I28" s="359"/>
      <c r="J28" s="359"/>
    </row>
    <row r="29" spans="2:12">
      <c r="B29" s="172" t="s">
        <v>4</v>
      </c>
      <c r="C29" s="157" t="s">
        <v>20</v>
      </c>
      <c r="D29" s="288">
        <v>1884775.8</v>
      </c>
      <c r="E29" s="206">
        <v>1303189.8900000001</v>
      </c>
      <c r="F29" s="66"/>
      <c r="G29" s="360"/>
      <c r="H29" s="359"/>
      <c r="I29" s="359"/>
      <c r="J29" s="359"/>
    </row>
    <row r="30" spans="2:12">
      <c r="B30" s="172" t="s">
        <v>6</v>
      </c>
      <c r="C30" s="157" t="s">
        <v>21</v>
      </c>
      <c r="D30" s="288">
        <v>0</v>
      </c>
      <c r="E30" s="206">
        <v>203178.32999999996</v>
      </c>
      <c r="F30" s="66"/>
      <c r="G30" s="360"/>
      <c r="H30" s="359"/>
      <c r="I30" s="359"/>
      <c r="J30" s="359"/>
    </row>
    <row r="31" spans="2:12">
      <c r="B31" s="172" t="s">
        <v>8</v>
      </c>
      <c r="C31" s="157" t="s">
        <v>22</v>
      </c>
      <c r="D31" s="288">
        <v>448762.35000000003</v>
      </c>
      <c r="E31" s="206">
        <v>2468771.5100000002</v>
      </c>
      <c r="F31" s="66"/>
      <c r="G31" s="360"/>
      <c r="H31" s="359"/>
      <c r="I31" s="359"/>
      <c r="J31" s="359"/>
    </row>
    <row r="32" spans="2:12">
      <c r="B32" s="163" t="s">
        <v>23</v>
      </c>
      <c r="C32" s="164" t="s">
        <v>24</v>
      </c>
      <c r="D32" s="287">
        <v>6731901.2199999997</v>
      </c>
      <c r="E32" s="205">
        <v>8854712.5099999998</v>
      </c>
      <c r="F32" s="66"/>
      <c r="G32" s="358"/>
      <c r="H32" s="359"/>
      <c r="I32" s="359"/>
      <c r="J32" s="359"/>
    </row>
    <row r="33" spans="2:23">
      <c r="B33" s="172" t="s">
        <v>4</v>
      </c>
      <c r="C33" s="157" t="s">
        <v>25</v>
      </c>
      <c r="D33" s="288">
        <v>3320060.23</v>
      </c>
      <c r="E33" s="206">
        <v>4288787.07</v>
      </c>
      <c r="F33" s="66"/>
      <c r="G33" s="360"/>
      <c r="H33" s="359"/>
      <c r="I33" s="359"/>
      <c r="J33" s="359"/>
    </row>
    <row r="34" spans="2:23">
      <c r="B34" s="172" t="s">
        <v>6</v>
      </c>
      <c r="C34" s="157" t="s">
        <v>26</v>
      </c>
      <c r="D34" s="288">
        <v>2990152.49</v>
      </c>
      <c r="E34" s="206">
        <v>2863738.92</v>
      </c>
      <c r="F34" s="66"/>
      <c r="G34" s="360"/>
      <c r="H34" s="359"/>
      <c r="I34" s="359"/>
      <c r="J34" s="359"/>
    </row>
    <row r="35" spans="2:23">
      <c r="B35" s="172" t="s">
        <v>8</v>
      </c>
      <c r="C35" s="157" t="s">
        <v>27</v>
      </c>
      <c r="D35" s="288">
        <v>356986.75</v>
      </c>
      <c r="E35" s="206">
        <v>329096.87</v>
      </c>
      <c r="F35" s="66"/>
      <c r="G35" s="360"/>
      <c r="H35" s="359"/>
      <c r="I35" s="359"/>
      <c r="J35" s="359"/>
    </row>
    <row r="36" spans="2:23">
      <c r="B36" s="172" t="s">
        <v>9</v>
      </c>
      <c r="C36" s="157" t="s">
        <v>28</v>
      </c>
      <c r="D36" s="288">
        <v>0</v>
      </c>
      <c r="E36" s="206">
        <v>0</v>
      </c>
      <c r="F36" s="66"/>
      <c r="G36" s="360"/>
      <c r="H36" s="359"/>
      <c r="I36" s="359"/>
      <c r="J36" s="359"/>
    </row>
    <row r="37" spans="2:23" ht="25.5">
      <c r="B37" s="172" t="s">
        <v>29</v>
      </c>
      <c r="C37" s="157" t="s">
        <v>30</v>
      </c>
      <c r="D37" s="288">
        <v>0</v>
      </c>
      <c r="E37" s="206">
        <v>0</v>
      </c>
      <c r="F37" s="66"/>
      <c r="G37" s="360"/>
      <c r="H37" s="359"/>
      <c r="I37" s="359"/>
      <c r="J37" s="359"/>
      <c r="T37" s="155"/>
    </row>
    <row r="38" spans="2:23">
      <c r="B38" s="172" t="s">
        <v>31</v>
      </c>
      <c r="C38" s="157" t="s">
        <v>32</v>
      </c>
      <c r="D38" s="288">
        <v>0</v>
      </c>
      <c r="E38" s="206">
        <v>0</v>
      </c>
      <c r="F38" s="66"/>
      <c r="G38" s="360"/>
      <c r="H38" s="359"/>
      <c r="I38" s="359"/>
      <c r="J38" s="359"/>
      <c r="T38" s="138"/>
    </row>
    <row r="39" spans="2:23">
      <c r="B39" s="173" t="s">
        <v>33</v>
      </c>
      <c r="C39" s="174" t="s">
        <v>34</v>
      </c>
      <c r="D39" s="289">
        <v>64701.75</v>
      </c>
      <c r="E39" s="207">
        <v>1373089.65</v>
      </c>
      <c r="F39" s="66"/>
      <c r="G39" s="360"/>
      <c r="H39" s="359"/>
      <c r="I39" s="359"/>
      <c r="J39" s="359"/>
      <c r="T39" s="66"/>
      <c r="V39" s="61"/>
      <c r="W39" s="61"/>
    </row>
    <row r="40" spans="2:23" ht="13.5" thickBot="1">
      <c r="B40" s="85" t="s">
        <v>35</v>
      </c>
      <c r="C40" s="86" t="s">
        <v>36</v>
      </c>
      <c r="D40" s="290">
        <v>1837280.26</v>
      </c>
      <c r="E40" s="208">
        <v>1100805.48</v>
      </c>
      <c r="G40" s="361"/>
      <c r="H40" s="351"/>
    </row>
    <row r="41" spans="2:23" ht="13.5" thickBot="1">
      <c r="B41" s="87" t="s">
        <v>37</v>
      </c>
      <c r="C41" s="88" t="s">
        <v>38</v>
      </c>
      <c r="D41" s="291">
        <v>104784462.10000001</v>
      </c>
      <c r="E41" s="209">
        <f>SUM(E26,E27,E40)</f>
        <v>96198772.739999995</v>
      </c>
      <c r="F41" s="70"/>
      <c r="G41" s="352"/>
    </row>
    <row r="42" spans="2:23">
      <c r="B42" s="81"/>
      <c r="C42" s="81"/>
      <c r="D42" s="117"/>
      <c r="E42" s="117"/>
      <c r="F42" s="70"/>
      <c r="G42" s="362"/>
    </row>
    <row r="43" spans="2:23" ht="13.5">
      <c r="B43" s="391" t="s">
        <v>60</v>
      </c>
      <c r="C43" s="392"/>
      <c r="D43" s="392"/>
      <c r="E43" s="392"/>
      <c r="G43" s="351"/>
    </row>
    <row r="44" spans="2:23" ht="14.25" thickBot="1">
      <c r="B44" s="390" t="s">
        <v>118</v>
      </c>
      <c r="C44" s="393"/>
      <c r="D44" s="393"/>
      <c r="E44" s="393"/>
      <c r="G44" s="351"/>
    </row>
    <row r="45" spans="2:23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23">
      <c r="B46" s="12" t="s">
        <v>18</v>
      </c>
      <c r="C46" s="25" t="s">
        <v>109</v>
      </c>
      <c r="D46" s="292"/>
      <c r="E46" s="210"/>
      <c r="G46" s="363"/>
    </row>
    <row r="47" spans="2:23">
      <c r="B47" s="132" t="s">
        <v>4</v>
      </c>
      <c r="C47" s="122" t="s">
        <v>40</v>
      </c>
      <c r="D47" s="293">
        <v>4530361.0052036941</v>
      </c>
      <c r="E47" s="211">
        <v>4095493.1278018383</v>
      </c>
      <c r="G47" s="363"/>
    </row>
    <row r="48" spans="2:23">
      <c r="B48" s="133" t="s">
        <v>6</v>
      </c>
      <c r="C48" s="131" t="s">
        <v>41</v>
      </c>
      <c r="D48" s="293">
        <v>4348687.5003999993</v>
      </c>
      <c r="E48" s="212">
        <v>3898478.1252559572</v>
      </c>
      <c r="G48" s="364"/>
      <c r="I48" s="364"/>
      <c r="J48" s="364"/>
    </row>
    <row r="49" spans="2:9">
      <c r="B49" s="105" t="s">
        <v>23</v>
      </c>
      <c r="C49" s="107" t="s">
        <v>110</v>
      </c>
      <c r="D49" s="294"/>
      <c r="E49" s="213"/>
    </row>
    <row r="50" spans="2:9">
      <c r="B50" s="132" t="s">
        <v>4</v>
      </c>
      <c r="C50" s="122" t="s">
        <v>40</v>
      </c>
      <c r="D50" s="293">
        <v>23.694700000000001</v>
      </c>
      <c r="E50" s="214">
        <v>24.4116</v>
      </c>
      <c r="G50" s="365"/>
    </row>
    <row r="51" spans="2:9">
      <c r="B51" s="132" t="s">
        <v>6</v>
      </c>
      <c r="C51" s="122" t="s">
        <v>111</v>
      </c>
      <c r="D51" s="293">
        <v>23.692800000000002</v>
      </c>
      <c r="E51" s="214">
        <v>24.4116</v>
      </c>
    </row>
    <row r="52" spans="2:9">
      <c r="B52" s="132" t="s">
        <v>8</v>
      </c>
      <c r="C52" s="122" t="s">
        <v>112</v>
      </c>
      <c r="D52" s="293">
        <v>24.097799999999999</v>
      </c>
      <c r="E52" s="214">
        <v>24.679400000000001</v>
      </c>
    </row>
    <row r="53" spans="2:9" ht="13.5" thickBot="1">
      <c r="B53" s="134" t="s">
        <v>9</v>
      </c>
      <c r="C53" s="135" t="s">
        <v>41</v>
      </c>
      <c r="D53" s="295">
        <v>24.095700000000001</v>
      </c>
      <c r="E53" s="215">
        <v>24.676000000000002</v>
      </c>
    </row>
    <row r="54" spans="2:9">
      <c r="B54" s="136"/>
      <c r="C54" s="137"/>
      <c r="D54" s="216"/>
      <c r="E54" s="216"/>
    </row>
    <row r="55" spans="2:9" ht="13.5">
      <c r="B55" s="391" t="s">
        <v>62</v>
      </c>
      <c r="C55" s="392"/>
      <c r="D55" s="392"/>
      <c r="E55" s="392"/>
    </row>
    <row r="56" spans="2:9" ht="14.25" thickBot="1">
      <c r="B56" s="390" t="s">
        <v>113</v>
      </c>
      <c r="C56" s="393"/>
      <c r="D56" s="393"/>
      <c r="E56" s="393"/>
    </row>
    <row r="57" spans="2:9" ht="23.25" thickBot="1">
      <c r="B57" s="385" t="s">
        <v>42</v>
      </c>
      <c r="C57" s="386"/>
      <c r="D57" s="296" t="s">
        <v>119</v>
      </c>
      <c r="E57" s="217" t="s">
        <v>114</v>
      </c>
    </row>
    <row r="58" spans="2:9">
      <c r="B58" s="17" t="s">
        <v>18</v>
      </c>
      <c r="C58" s="108" t="s">
        <v>43</v>
      </c>
      <c r="D58" s="297">
        <f>D59+D61+D69+D66</f>
        <v>96568131.310000002</v>
      </c>
      <c r="E58" s="218">
        <f>D58/E21</f>
        <v>1.003839535157047</v>
      </c>
    </row>
    <row r="59" spans="2:9" ht="25.5">
      <c r="B59" s="133" t="s">
        <v>4</v>
      </c>
      <c r="C59" s="131" t="s">
        <v>44</v>
      </c>
      <c r="D59" s="298">
        <v>96549372.359999999</v>
      </c>
      <c r="E59" s="219">
        <f>D59/E21</f>
        <v>1.0036445331890833</v>
      </c>
    </row>
    <row r="60" spans="2:9" ht="25.5">
      <c r="B60" s="132" t="s">
        <v>6</v>
      </c>
      <c r="C60" s="122" t="s">
        <v>45</v>
      </c>
      <c r="D60" s="299">
        <v>0</v>
      </c>
      <c r="E60" s="220">
        <v>0</v>
      </c>
    </row>
    <row r="61" spans="2:9">
      <c r="B61" s="132" t="s">
        <v>8</v>
      </c>
      <c r="C61" s="122" t="s">
        <v>46</v>
      </c>
      <c r="D61" s="299">
        <v>0</v>
      </c>
      <c r="E61" s="220">
        <v>0</v>
      </c>
      <c r="G61" s="351"/>
      <c r="H61" s="351"/>
      <c r="I61" s="351"/>
    </row>
    <row r="62" spans="2:9">
      <c r="B62" s="132" t="s">
        <v>9</v>
      </c>
      <c r="C62" s="122" t="s">
        <v>47</v>
      </c>
      <c r="D62" s="299">
        <v>0</v>
      </c>
      <c r="E62" s="220">
        <v>0</v>
      </c>
      <c r="G62" s="351"/>
      <c r="H62" s="351"/>
      <c r="I62" s="351"/>
    </row>
    <row r="63" spans="2:9">
      <c r="B63" s="132" t="s">
        <v>29</v>
      </c>
      <c r="C63" s="122" t="s">
        <v>48</v>
      </c>
      <c r="D63" s="299">
        <v>0</v>
      </c>
      <c r="E63" s="220">
        <v>0</v>
      </c>
      <c r="G63" s="351"/>
      <c r="H63" s="351"/>
      <c r="I63" s="351"/>
    </row>
    <row r="64" spans="2:9">
      <c r="B64" s="133" t="s">
        <v>31</v>
      </c>
      <c r="C64" s="131" t="s">
        <v>49</v>
      </c>
      <c r="D64" s="298">
        <v>0</v>
      </c>
      <c r="E64" s="219">
        <v>0</v>
      </c>
      <c r="G64" s="351"/>
      <c r="H64" s="351"/>
      <c r="I64" s="351"/>
    </row>
    <row r="65" spans="2:9">
      <c r="B65" s="133" t="s">
        <v>33</v>
      </c>
      <c r="C65" s="131" t="s">
        <v>115</v>
      </c>
      <c r="D65" s="298">
        <v>0</v>
      </c>
      <c r="E65" s="219">
        <v>0</v>
      </c>
    </row>
    <row r="66" spans="2:9">
      <c r="B66" s="133" t="s">
        <v>50</v>
      </c>
      <c r="C66" s="131" t="s">
        <v>51</v>
      </c>
      <c r="D66" s="298">
        <v>0</v>
      </c>
      <c r="E66" s="219">
        <f>D66/E21</f>
        <v>0</v>
      </c>
      <c r="I66" s="351"/>
    </row>
    <row r="67" spans="2:9">
      <c r="B67" s="132" t="s">
        <v>52</v>
      </c>
      <c r="C67" s="122" t="s">
        <v>53</v>
      </c>
      <c r="D67" s="299">
        <v>0</v>
      </c>
      <c r="E67" s="220">
        <v>0</v>
      </c>
      <c r="I67" s="351"/>
    </row>
    <row r="68" spans="2:9">
      <c r="B68" s="132" t="s">
        <v>54</v>
      </c>
      <c r="C68" s="122" t="s">
        <v>55</v>
      </c>
      <c r="D68" s="299">
        <v>0</v>
      </c>
      <c r="E68" s="220">
        <v>0</v>
      </c>
      <c r="I68" s="351"/>
    </row>
    <row r="69" spans="2:9">
      <c r="B69" s="132" t="s">
        <v>56</v>
      </c>
      <c r="C69" s="122" t="s">
        <v>57</v>
      </c>
      <c r="D69" s="300">
        <v>18758.95</v>
      </c>
      <c r="E69" s="220">
        <f>D69/E21</f>
        <v>1.9500196796377552E-4</v>
      </c>
      <c r="G69" s="351"/>
    </row>
    <row r="70" spans="2:9">
      <c r="B70" s="152" t="s">
        <v>58</v>
      </c>
      <c r="C70" s="151" t="s">
        <v>59</v>
      </c>
      <c r="D70" s="301">
        <v>0</v>
      </c>
      <c r="E70" s="221">
        <v>0</v>
      </c>
      <c r="G70" s="351"/>
    </row>
    <row r="71" spans="2:9">
      <c r="B71" s="111" t="s">
        <v>23</v>
      </c>
      <c r="C71" s="10" t="s">
        <v>61</v>
      </c>
      <c r="D71" s="302">
        <f>E13</f>
        <v>504.07</v>
      </c>
      <c r="E71" s="222">
        <f>D71/E21</f>
        <v>5.2398797369522452E-6</v>
      </c>
    </row>
    <row r="72" spans="2:9">
      <c r="B72" s="112" t="s">
        <v>60</v>
      </c>
      <c r="C72" s="103" t="s">
        <v>63</v>
      </c>
      <c r="D72" s="303">
        <f>E14</f>
        <v>5167.0600000000004</v>
      </c>
      <c r="E72" s="223">
        <f>D72/E21</f>
        <v>5.3712327640241377E-5</v>
      </c>
    </row>
    <row r="73" spans="2:9">
      <c r="B73" s="113" t="s">
        <v>62</v>
      </c>
      <c r="C73" s="20" t="s">
        <v>65</v>
      </c>
      <c r="D73" s="304">
        <f>E17</f>
        <v>375029.7</v>
      </c>
      <c r="E73" s="224">
        <f>D73/E21</f>
        <v>3.8984873644241466E-3</v>
      </c>
    </row>
    <row r="74" spans="2:9">
      <c r="B74" s="111" t="s">
        <v>64</v>
      </c>
      <c r="C74" s="10" t="s">
        <v>66</v>
      </c>
      <c r="D74" s="302">
        <f>D58-D73+D72+D71</f>
        <v>96198772.739999995</v>
      </c>
      <c r="E74" s="222">
        <f>E58+E71+E72-E73</f>
        <v>1.0000000000000002</v>
      </c>
      <c r="G74" s="352"/>
      <c r="H74" s="352"/>
    </row>
    <row r="75" spans="2:9">
      <c r="B75" s="132" t="s">
        <v>4</v>
      </c>
      <c r="C75" s="122" t="s">
        <v>67</v>
      </c>
      <c r="D75" s="299">
        <f>D74</f>
        <v>96198772.739999995</v>
      </c>
      <c r="E75" s="220">
        <f>E74</f>
        <v>1.0000000000000002</v>
      </c>
      <c r="G75" s="352"/>
    </row>
    <row r="76" spans="2:9">
      <c r="B76" s="132" t="s">
        <v>6</v>
      </c>
      <c r="C76" s="122" t="s">
        <v>116</v>
      </c>
      <c r="D76" s="299">
        <v>0</v>
      </c>
      <c r="E76" s="220">
        <v>0</v>
      </c>
    </row>
    <row r="77" spans="2:9" ht="13.5" thickBot="1">
      <c r="B77" s="134" t="s">
        <v>8</v>
      </c>
      <c r="C77" s="135" t="s">
        <v>117</v>
      </c>
      <c r="D77" s="305">
        <v>0</v>
      </c>
      <c r="E77" s="225">
        <v>0</v>
      </c>
    </row>
    <row r="78" spans="2:9">
      <c r="B78" s="1"/>
      <c r="C78" s="1"/>
      <c r="D78" s="193"/>
      <c r="E78" s="193"/>
    </row>
    <row r="79" spans="2:9">
      <c r="B79" s="1"/>
      <c r="C79" s="1"/>
      <c r="D79" s="193"/>
      <c r="E79" s="193"/>
    </row>
    <row r="80" spans="2:9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7:C57"/>
    <mergeCell ref="B2:E2"/>
    <mergeCell ref="B3:E3"/>
    <mergeCell ref="B5:E5"/>
    <mergeCell ref="B6:E6"/>
    <mergeCell ref="B9:E9"/>
    <mergeCell ref="B8:E8"/>
    <mergeCell ref="B23:E23"/>
    <mergeCell ref="B24:E24"/>
    <mergeCell ref="B43:E43"/>
    <mergeCell ref="B44:E44"/>
    <mergeCell ref="B55:E55"/>
    <mergeCell ref="B56:E56"/>
    <mergeCell ref="B21:C21"/>
  </mergeCells>
  <phoneticPr fontId="10" type="noConversion"/>
  <pageMargins left="0.47244094488188981" right="0.74803149606299213" top="0.47244094488188981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87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25" t="s">
        <v>106</v>
      </c>
      <c r="D11" s="306">
        <v>22280035.07</v>
      </c>
      <c r="E11" s="230">
        <f>SUM(E12:E14,E16)</f>
        <v>25100308.349999998</v>
      </c>
      <c r="H11" s="351"/>
    </row>
    <row r="12" spans="2:12">
      <c r="B12" s="121" t="s">
        <v>4</v>
      </c>
      <c r="C12" s="153" t="s">
        <v>5</v>
      </c>
      <c r="D12" s="307">
        <v>22260793.25</v>
      </c>
      <c r="E12" s="226">
        <v>25097525.789999999</v>
      </c>
      <c r="G12" s="351"/>
      <c r="H12" s="351"/>
    </row>
    <row r="13" spans="2:12">
      <c r="B13" s="121" t="s">
        <v>6</v>
      </c>
      <c r="C13" s="153" t="s">
        <v>7</v>
      </c>
      <c r="D13" s="307">
        <v>289.43</v>
      </c>
      <c r="E13" s="226">
        <v>737.04</v>
      </c>
      <c r="H13" s="351"/>
    </row>
    <row r="14" spans="2:12">
      <c r="B14" s="121" t="s">
        <v>8</v>
      </c>
      <c r="C14" s="153" t="s">
        <v>10</v>
      </c>
      <c r="D14" s="307">
        <v>18952.39</v>
      </c>
      <c r="E14" s="226">
        <v>2045.52</v>
      </c>
      <c r="H14" s="351"/>
    </row>
    <row r="15" spans="2:12">
      <c r="B15" s="121" t="s">
        <v>103</v>
      </c>
      <c r="C15" s="153" t="s">
        <v>11</v>
      </c>
      <c r="D15" s="307">
        <v>18952.39</v>
      </c>
      <c r="E15" s="226">
        <f>E14</f>
        <v>2045.52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1">
      <c r="B17" s="8" t="s">
        <v>13</v>
      </c>
      <c r="C17" s="141" t="s">
        <v>65</v>
      </c>
      <c r="D17" s="309">
        <v>42950.79</v>
      </c>
      <c r="E17" s="231">
        <f>SUM(E18:E20)</f>
        <v>56161.31</v>
      </c>
    </row>
    <row r="18" spans="2:11">
      <c r="B18" s="121" t="s">
        <v>4</v>
      </c>
      <c r="C18" s="153" t="s">
        <v>11</v>
      </c>
      <c r="D18" s="308">
        <v>42950.79</v>
      </c>
      <c r="E18" s="227">
        <v>56161.31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22237084.280000001</v>
      </c>
      <c r="E21" s="209">
        <f>E11-E17</f>
        <v>25044147.039999999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166"/>
      <c r="G22" s="354"/>
      <c r="H22" s="354"/>
    </row>
    <row r="23" spans="2:11" ht="15.75">
      <c r="B23" s="391"/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180" t="s">
        <v>201</v>
      </c>
      <c r="E25" s="180" t="s">
        <v>200</v>
      </c>
    </row>
    <row r="26" spans="2:11">
      <c r="B26" s="83" t="s">
        <v>15</v>
      </c>
      <c r="C26" s="84" t="s">
        <v>16</v>
      </c>
      <c r="D26" s="286">
        <v>23636658.77</v>
      </c>
      <c r="E26" s="203">
        <f>D21</f>
        <v>22237084.280000001</v>
      </c>
      <c r="G26" s="361"/>
    </row>
    <row r="27" spans="2:11">
      <c r="B27" s="8" t="s">
        <v>17</v>
      </c>
      <c r="C27" s="9" t="s">
        <v>108</v>
      </c>
      <c r="D27" s="287">
        <v>-405484.12000000005</v>
      </c>
      <c r="E27" s="204">
        <v>-846417.80999999994</v>
      </c>
      <c r="F27" s="66"/>
      <c r="G27" s="351"/>
      <c r="H27" s="359"/>
      <c r="I27" s="359"/>
      <c r="J27" s="351"/>
    </row>
    <row r="28" spans="2:11">
      <c r="B28" s="8" t="s">
        <v>18</v>
      </c>
      <c r="C28" s="9" t="s">
        <v>19</v>
      </c>
      <c r="D28" s="287">
        <v>1084368.55</v>
      </c>
      <c r="E28" s="205">
        <v>999730.53000000014</v>
      </c>
      <c r="F28" s="66"/>
      <c r="G28" s="351"/>
      <c r="H28" s="359"/>
      <c r="I28" s="359"/>
      <c r="J28" s="351"/>
    </row>
    <row r="29" spans="2:11">
      <c r="B29" s="129" t="s">
        <v>4</v>
      </c>
      <c r="C29" s="122" t="s">
        <v>20</v>
      </c>
      <c r="D29" s="288">
        <v>1084368.55</v>
      </c>
      <c r="E29" s="206">
        <v>994446.98</v>
      </c>
      <c r="F29" s="66"/>
      <c r="G29" s="351"/>
      <c r="H29" s="359"/>
      <c r="I29" s="359"/>
      <c r="J29" s="35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9"/>
      <c r="J30" s="351"/>
    </row>
    <row r="31" spans="2:11">
      <c r="B31" s="129" t="s">
        <v>8</v>
      </c>
      <c r="C31" s="122" t="s">
        <v>22</v>
      </c>
      <c r="D31" s="288">
        <v>0</v>
      </c>
      <c r="E31" s="206">
        <v>5283.55</v>
      </c>
      <c r="F31" s="66"/>
      <c r="G31" s="351"/>
      <c r="H31" s="359"/>
      <c r="I31" s="359"/>
      <c r="J31" s="351"/>
    </row>
    <row r="32" spans="2:11">
      <c r="B32" s="80" t="s">
        <v>23</v>
      </c>
      <c r="C32" s="10" t="s">
        <v>24</v>
      </c>
      <c r="D32" s="287">
        <v>1489852.6700000002</v>
      </c>
      <c r="E32" s="205">
        <v>1846148.34</v>
      </c>
      <c r="F32" s="66"/>
      <c r="G32" s="351"/>
      <c r="H32" s="359"/>
      <c r="I32" s="359"/>
      <c r="J32" s="351"/>
    </row>
    <row r="33" spans="2:10">
      <c r="B33" s="129" t="s">
        <v>4</v>
      </c>
      <c r="C33" s="122" t="s">
        <v>25</v>
      </c>
      <c r="D33" s="288">
        <v>1174305.92</v>
      </c>
      <c r="E33" s="206">
        <v>1425518.81</v>
      </c>
      <c r="F33" s="66"/>
      <c r="G33" s="351"/>
      <c r="H33" s="359"/>
      <c r="I33" s="359"/>
      <c r="J33" s="351"/>
    </row>
    <row r="34" spans="2:10">
      <c r="B34" s="129" t="s">
        <v>6</v>
      </c>
      <c r="C34" s="122" t="s">
        <v>26</v>
      </c>
      <c r="D34" s="288">
        <v>64052.23</v>
      </c>
      <c r="E34" s="206">
        <v>14139.45</v>
      </c>
      <c r="F34" s="66"/>
      <c r="G34" s="351"/>
      <c r="H34" s="359"/>
      <c r="I34" s="359"/>
      <c r="J34" s="351"/>
    </row>
    <row r="35" spans="2:10">
      <c r="B35" s="129" t="s">
        <v>8</v>
      </c>
      <c r="C35" s="122" t="s">
        <v>27</v>
      </c>
      <c r="D35" s="288">
        <v>223231.06</v>
      </c>
      <c r="E35" s="206">
        <v>223885.73</v>
      </c>
      <c r="F35" s="66"/>
      <c r="G35" s="351"/>
      <c r="H35" s="359"/>
      <c r="I35" s="359"/>
      <c r="J35" s="35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9"/>
      <c r="J37" s="35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130" t="s">
        <v>33</v>
      </c>
      <c r="C39" s="131" t="s">
        <v>34</v>
      </c>
      <c r="D39" s="289">
        <v>28263.46</v>
      </c>
      <c r="E39" s="207">
        <v>182604.35</v>
      </c>
      <c r="F39" s="66"/>
      <c r="G39" s="351"/>
      <c r="H39" s="359"/>
      <c r="I39" s="359"/>
      <c r="J39" s="351"/>
    </row>
    <row r="40" spans="2:10" ht="13.5" thickBot="1">
      <c r="B40" s="85" t="s">
        <v>35</v>
      </c>
      <c r="C40" s="86" t="s">
        <v>36</v>
      </c>
      <c r="D40" s="290">
        <v>2674975.5699999998</v>
      </c>
      <c r="E40" s="208">
        <v>3653480.57</v>
      </c>
      <c r="G40" s="361"/>
    </row>
    <row r="41" spans="2:10" ht="13.5" thickBot="1">
      <c r="B41" s="87" t="s">
        <v>37</v>
      </c>
      <c r="C41" s="88" t="s">
        <v>38</v>
      </c>
      <c r="D41" s="291">
        <v>25906150.219999999</v>
      </c>
      <c r="E41" s="209">
        <f>SUM(E26,E27,E40)</f>
        <v>25044147.040000003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258"/>
      <c r="C45" s="259" t="s">
        <v>39</v>
      </c>
      <c r="D45" s="279" t="s">
        <v>201</v>
      </c>
      <c r="E45" s="229" t="s">
        <v>200</v>
      </c>
      <c r="G45" s="351"/>
    </row>
    <row r="46" spans="2:10">
      <c r="B46" s="256" t="s">
        <v>18</v>
      </c>
      <c r="C46" s="257" t="s">
        <v>109</v>
      </c>
      <c r="D46" s="292"/>
      <c r="E46" s="210"/>
      <c r="G46" s="351"/>
    </row>
    <row r="47" spans="2:10">
      <c r="B47" s="234" t="s">
        <v>4</v>
      </c>
      <c r="C47" s="157" t="s">
        <v>40</v>
      </c>
      <c r="D47" s="293">
        <v>1459683.7380349531</v>
      </c>
      <c r="E47" s="211">
        <v>1415563.3413370934</v>
      </c>
      <c r="G47" s="363"/>
    </row>
    <row r="48" spans="2:10">
      <c r="B48" s="235" t="s">
        <v>6</v>
      </c>
      <c r="C48" s="174" t="s">
        <v>41</v>
      </c>
      <c r="D48" s="293">
        <v>1435095.7882999999</v>
      </c>
      <c r="E48" s="212">
        <v>1366473.7546667648</v>
      </c>
      <c r="G48" s="365"/>
      <c r="I48" s="365"/>
      <c r="J48" s="363"/>
    </row>
    <row r="49" spans="2:7">
      <c r="B49" s="236" t="s">
        <v>23</v>
      </c>
      <c r="C49" s="237" t="s">
        <v>110</v>
      </c>
      <c r="D49" s="294"/>
      <c r="E49" s="213"/>
    </row>
    <row r="50" spans="2:7">
      <c r="B50" s="234" t="s">
        <v>4</v>
      </c>
      <c r="C50" s="157" t="s">
        <v>40</v>
      </c>
      <c r="D50" s="293">
        <v>16.193000000000001</v>
      </c>
      <c r="E50" s="214">
        <v>15.709000000000001</v>
      </c>
      <c r="G50" s="365"/>
    </row>
    <row r="51" spans="2:7">
      <c r="B51" s="234" t="s">
        <v>6</v>
      </c>
      <c r="C51" s="157" t="s">
        <v>111</v>
      </c>
      <c r="D51" s="293">
        <v>15.3574</v>
      </c>
      <c r="E51" s="214">
        <v>15.665000000000001</v>
      </c>
    </row>
    <row r="52" spans="2:7">
      <c r="B52" s="234" t="s">
        <v>8</v>
      </c>
      <c r="C52" s="157" t="s">
        <v>112</v>
      </c>
      <c r="D52" s="293">
        <v>18.103999999999999</v>
      </c>
      <c r="E52" s="214">
        <v>18.597000000000001</v>
      </c>
    </row>
    <row r="53" spans="2:7" ht="13.5" thickBot="1">
      <c r="B53" s="238" t="s">
        <v>9</v>
      </c>
      <c r="C53" s="239" t="s">
        <v>41</v>
      </c>
      <c r="D53" s="295">
        <v>18.0519</v>
      </c>
      <c r="E53" s="215">
        <v>18.3276</v>
      </c>
    </row>
    <row r="54" spans="2:7">
      <c r="B54" s="260"/>
      <c r="C54" s="261"/>
      <c r="D54" s="216"/>
      <c r="E54" s="216"/>
    </row>
    <row r="55" spans="2:7" ht="13.5">
      <c r="B55" s="402" t="s">
        <v>62</v>
      </c>
      <c r="C55" s="392"/>
      <c r="D55" s="392"/>
      <c r="E55" s="392"/>
    </row>
    <row r="56" spans="2:7" ht="14.25" thickBot="1">
      <c r="B56" s="403" t="s">
        <v>113</v>
      </c>
      <c r="C56" s="393"/>
      <c r="D56" s="393"/>
      <c r="E56" s="393"/>
    </row>
    <row r="57" spans="2:7" ht="23.25" thickBot="1">
      <c r="B57" s="404" t="s">
        <v>42</v>
      </c>
      <c r="C57" s="405"/>
      <c r="D57" s="296" t="s">
        <v>119</v>
      </c>
      <c r="E57" s="217" t="s">
        <v>114</v>
      </c>
    </row>
    <row r="58" spans="2:7">
      <c r="B58" s="242" t="s">
        <v>18</v>
      </c>
      <c r="C58" s="243" t="s">
        <v>43</v>
      </c>
      <c r="D58" s="297">
        <f>SUM(D59:D70)</f>
        <v>25097525.789999999</v>
      </c>
      <c r="E58" s="218">
        <f>D58/E21</f>
        <v>1.002131386224284</v>
      </c>
    </row>
    <row r="59" spans="2:7" ht="25.5">
      <c r="B59" s="262" t="s">
        <v>4</v>
      </c>
      <c r="C59" s="174" t="s">
        <v>44</v>
      </c>
      <c r="D59" s="298">
        <v>0</v>
      </c>
      <c r="E59" s="219">
        <v>0</v>
      </c>
    </row>
    <row r="60" spans="2:7" ht="25.5">
      <c r="B60" s="263" t="s">
        <v>6</v>
      </c>
      <c r="C60" s="157" t="s">
        <v>45</v>
      </c>
      <c r="D60" s="299">
        <v>0</v>
      </c>
      <c r="E60" s="220">
        <v>0</v>
      </c>
    </row>
    <row r="61" spans="2:7">
      <c r="B61" s="263" t="s">
        <v>8</v>
      </c>
      <c r="C61" s="157" t="s">
        <v>46</v>
      </c>
      <c r="D61" s="299">
        <v>0</v>
      </c>
      <c r="E61" s="220">
        <v>0</v>
      </c>
    </row>
    <row r="62" spans="2:7">
      <c r="B62" s="263" t="s">
        <v>9</v>
      </c>
      <c r="C62" s="157" t="s">
        <v>47</v>
      </c>
      <c r="D62" s="299">
        <v>0</v>
      </c>
      <c r="E62" s="220">
        <v>0</v>
      </c>
    </row>
    <row r="63" spans="2:7">
      <c r="B63" s="263" t="s">
        <v>29</v>
      </c>
      <c r="C63" s="157" t="s">
        <v>48</v>
      </c>
      <c r="D63" s="299">
        <v>0</v>
      </c>
      <c r="E63" s="220">
        <v>0</v>
      </c>
    </row>
    <row r="64" spans="2:7">
      <c r="B64" s="262" t="s">
        <v>31</v>
      </c>
      <c r="C64" s="174" t="s">
        <v>49</v>
      </c>
      <c r="D64" s="320">
        <v>24877560.140000001</v>
      </c>
      <c r="E64" s="219">
        <f>D64/E21</f>
        <v>0.99334827016731975</v>
      </c>
      <c r="G64" s="351"/>
    </row>
    <row r="65" spans="2:7">
      <c r="B65" s="262" t="s">
        <v>33</v>
      </c>
      <c r="C65" s="174" t="s">
        <v>115</v>
      </c>
      <c r="D65" s="298">
        <v>0</v>
      </c>
      <c r="E65" s="219">
        <v>0</v>
      </c>
    </row>
    <row r="66" spans="2:7">
      <c r="B66" s="262" t="s">
        <v>50</v>
      </c>
      <c r="C66" s="174" t="s">
        <v>51</v>
      </c>
      <c r="D66" s="298">
        <v>0</v>
      </c>
      <c r="E66" s="219">
        <v>0</v>
      </c>
    </row>
    <row r="67" spans="2:7">
      <c r="B67" s="263" t="s">
        <v>52</v>
      </c>
      <c r="C67" s="157" t="s">
        <v>53</v>
      </c>
      <c r="D67" s="299">
        <v>0</v>
      </c>
      <c r="E67" s="220">
        <v>0</v>
      </c>
      <c r="G67" s="351"/>
    </row>
    <row r="68" spans="2:7">
      <c r="B68" s="263" t="s">
        <v>54</v>
      </c>
      <c r="C68" s="157" t="s">
        <v>55</v>
      </c>
      <c r="D68" s="299">
        <v>0</v>
      </c>
      <c r="E68" s="220">
        <v>0</v>
      </c>
    </row>
    <row r="69" spans="2:7">
      <c r="B69" s="263" t="s">
        <v>56</v>
      </c>
      <c r="C69" s="157" t="s">
        <v>57</v>
      </c>
      <c r="D69" s="314">
        <v>219965.65</v>
      </c>
      <c r="E69" s="220">
        <f>D69/E21</f>
        <v>8.7831160569643418E-3</v>
      </c>
    </row>
    <row r="70" spans="2:7">
      <c r="B70" s="264" t="s">
        <v>58</v>
      </c>
      <c r="C70" s="265" t="s">
        <v>59</v>
      </c>
      <c r="D70" s="301">
        <v>0</v>
      </c>
      <c r="E70" s="221">
        <v>0</v>
      </c>
    </row>
    <row r="71" spans="2:7">
      <c r="B71" s="236" t="s">
        <v>23</v>
      </c>
      <c r="C71" s="164" t="s">
        <v>61</v>
      </c>
      <c r="D71" s="302">
        <f>E13</f>
        <v>737.04</v>
      </c>
      <c r="E71" s="222">
        <f>D71/E21</f>
        <v>2.9429630756552209E-5</v>
      </c>
    </row>
    <row r="72" spans="2:7">
      <c r="B72" s="250" t="s">
        <v>60</v>
      </c>
      <c r="C72" s="251" t="s">
        <v>63</v>
      </c>
      <c r="D72" s="303">
        <f>E14</f>
        <v>2045.52</v>
      </c>
      <c r="E72" s="223">
        <f>D72/E21</f>
        <v>8.1676568849916806E-5</v>
      </c>
    </row>
    <row r="73" spans="2:7">
      <c r="B73" s="252" t="s">
        <v>62</v>
      </c>
      <c r="C73" s="253" t="s">
        <v>65</v>
      </c>
      <c r="D73" s="304">
        <f>E17</f>
        <v>56161.31</v>
      </c>
      <c r="E73" s="224">
        <f>D73/E21</f>
        <v>2.2424924238905125E-3</v>
      </c>
    </row>
    <row r="74" spans="2:7">
      <c r="B74" s="236" t="s">
        <v>64</v>
      </c>
      <c r="C74" s="164" t="s">
        <v>66</v>
      </c>
      <c r="D74" s="302">
        <f>D58+D71+D72-D73</f>
        <v>25044147.039999999</v>
      </c>
      <c r="E74" s="222">
        <f>E58+E71+E72-E73</f>
        <v>0.99999999999999989</v>
      </c>
    </row>
    <row r="75" spans="2:7">
      <c r="B75" s="263" t="s">
        <v>4</v>
      </c>
      <c r="C75" s="157" t="s">
        <v>67</v>
      </c>
      <c r="D75" s="299">
        <f>D74</f>
        <v>25044147.039999999</v>
      </c>
      <c r="E75" s="220">
        <f>E74</f>
        <v>0.99999999999999989</v>
      </c>
    </row>
    <row r="76" spans="2:7">
      <c r="B76" s="263" t="s">
        <v>6</v>
      </c>
      <c r="C76" s="157" t="s">
        <v>116</v>
      </c>
      <c r="D76" s="299">
        <v>0</v>
      </c>
      <c r="E76" s="220">
        <v>0</v>
      </c>
    </row>
    <row r="77" spans="2:7" ht="13.5" thickBot="1">
      <c r="B77" s="266" t="s">
        <v>8</v>
      </c>
      <c r="C77" s="239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2"/>
    </row>
    <row r="79" spans="2:7">
      <c r="B79" s="1"/>
      <c r="C79" s="1"/>
      <c r="D79" s="193"/>
      <c r="E79" s="2"/>
    </row>
    <row r="80" spans="2:7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1"/>
  <dimension ref="A1:L81"/>
  <sheetViews>
    <sheetView zoomScale="64" zoomScaleNormal="64" workbookViewId="0">
      <selection activeCell="G7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98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229" t="s">
        <v>200</v>
      </c>
      <c r="G10" s="351"/>
    </row>
    <row r="11" spans="2:12">
      <c r="B11" s="78" t="s">
        <v>3</v>
      </c>
      <c r="C11" s="25" t="s">
        <v>106</v>
      </c>
      <c r="D11" s="306">
        <v>844192.97000000009</v>
      </c>
      <c r="E11" s="230">
        <f>SUM(E12:E14,E16)</f>
        <v>842072.38</v>
      </c>
    </row>
    <row r="12" spans="2:12">
      <c r="B12" s="121" t="s">
        <v>4</v>
      </c>
      <c r="C12" s="153" t="s">
        <v>5</v>
      </c>
      <c r="D12" s="307">
        <v>843195.83000000007</v>
      </c>
      <c r="E12" s="226">
        <v>840829.49</v>
      </c>
      <c r="G12" s="351"/>
    </row>
    <row r="13" spans="2:12">
      <c r="B13" s="121" t="s">
        <v>6</v>
      </c>
      <c r="C13" s="153" t="s">
        <v>7</v>
      </c>
      <c r="D13" s="307">
        <v>99.41</v>
      </c>
      <c r="E13" s="226">
        <v>51.56</v>
      </c>
      <c r="G13" s="351"/>
    </row>
    <row r="14" spans="2:12">
      <c r="B14" s="121" t="s">
        <v>8</v>
      </c>
      <c r="C14" s="153" t="s">
        <v>10</v>
      </c>
      <c r="D14" s="307">
        <v>897.73</v>
      </c>
      <c r="E14" s="226">
        <v>1191.33</v>
      </c>
      <c r="G14" s="351"/>
    </row>
    <row r="15" spans="2:12">
      <c r="B15" s="121" t="s">
        <v>103</v>
      </c>
      <c r="C15" s="153" t="s">
        <v>11</v>
      </c>
      <c r="D15" s="307">
        <v>897.73</v>
      </c>
      <c r="E15" s="226">
        <v>1191.33</v>
      </c>
      <c r="G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G16" s="351"/>
    </row>
    <row r="17" spans="2:11">
      <c r="B17" s="8" t="s">
        <v>13</v>
      </c>
      <c r="C17" s="141" t="s">
        <v>65</v>
      </c>
      <c r="D17" s="309">
        <v>1645.27</v>
      </c>
      <c r="E17" s="231">
        <f>SUM(E18:E20)</f>
        <v>1540.39</v>
      </c>
      <c r="G17" s="351"/>
    </row>
    <row r="18" spans="2:11">
      <c r="B18" s="121" t="s">
        <v>4</v>
      </c>
      <c r="C18" s="153" t="s">
        <v>11</v>
      </c>
      <c r="D18" s="308">
        <v>1645.27</v>
      </c>
      <c r="E18" s="227">
        <v>1540.39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842547.70000000007</v>
      </c>
      <c r="E21" s="209">
        <f>E11-E17</f>
        <v>840531.99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202"/>
      <c r="G22" s="354"/>
      <c r="H22" s="354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718318.58000000007</v>
      </c>
      <c r="E26" s="203">
        <f>D21</f>
        <v>842547.70000000007</v>
      </c>
      <c r="G26" s="361"/>
    </row>
    <row r="27" spans="2:11">
      <c r="B27" s="8" t="s">
        <v>17</v>
      </c>
      <c r="C27" s="9" t="s">
        <v>108</v>
      </c>
      <c r="D27" s="287">
        <v>5924.07</v>
      </c>
      <c r="E27" s="204">
        <v>2549</v>
      </c>
      <c r="F27" s="66"/>
      <c r="G27" s="351"/>
      <c r="H27" s="359"/>
      <c r="I27" s="359"/>
      <c r="J27" s="351"/>
    </row>
    <row r="28" spans="2:11">
      <c r="B28" s="8" t="s">
        <v>18</v>
      </c>
      <c r="C28" s="9" t="s">
        <v>19</v>
      </c>
      <c r="D28" s="287">
        <v>48582.16</v>
      </c>
      <c r="E28" s="205">
        <v>43923.51</v>
      </c>
      <c r="F28" s="66"/>
      <c r="G28" s="351"/>
      <c r="H28" s="359"/>
      <c r="I28" s="359"/>
      <c r="J28" s="351"/>
    </row>
    <row r="29" spans="2:11">
      <c r="B29" s="129" t="s">
        <v>4</v>
      </c>
      <c r="C29" s="122" t="s">
        <v>20</v>
      </c>
      <c r="D29" s="288">
        <v>48582.16</v>
      </c>
      <c r="E29" s="206">
        <v>43923.43</v>
      </c>
      <c r="F29" s="66"/>
      <c r="G29" s="351"/>
      <c r="H29" s="359"/>
      <c r="I29" s="359"/>
      <c r="J29" s="35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9"/>
      <c r="J30" s="351"/>
    </row>
    <row r="31" spans="2:11">
      <c r="B31" s="129" t="s">
        <v>8</v>
      </c>
      <c r="C31" s="122" t="s">
        <v>22</v>
      </c>
      <c r="D31" s="288">
        <v>0</v>
      </c>
      <c r="E31" s="206">
        <v>0.08</v>
      </c>
      <c r="F31" s="66"/>
      <c r="G31" s="351"/>
      <c r="H31" s="359"/>
      <c r="I31" s="359"/>
      <c r="J31" s="351"/>
    </row>
    <row r="32" spans="2:11">
      <c r="B32" s="80" t="s">
        <v>23</v>
      </c>
      <c r="C32" s="10" t="s">
        <v>24</v>
      </c>
      <c r="D32" s="287">
        <v>42658.090000000004</v>
      </c>
      <c r="E32" s="205">
        <v>41374.51</v>
      </c>
      <c r="F32" s="66"/>
      <c r="G32" s="351"/>
      <c r="H32" s="359"/>
      <c r="I32" s="359"/>
      <c r="J32" s="351"/>
    </row>
    <row r="33" spans="2:10">
      <c r="B33" s="129" t="s">
        <v>4</v>
      </c>
      <c r="C33" s="122" t="s">
        <v>25</v>
      </c>
      <c r="D33" s="288">
        <v>24878.75</v>
      </c>
      <c r="E33" s="206">
        <v>34033.43</v>
      </c>
      <c r="F33" s="66"/>
      <c r="G33" s="351"/>
      <c r="H33" s="359"/>
      <c r="I33" s="359"/>
      <c r="J33" s="351"/>
    </row>
    <row r="34" spans="2:10">
      <c r="B34" s="129" t="s">
        <v>6</v>
      </c>
      <c r="C34" s="122" t="s">
        <v>26</v>
      </c>
      <c r="D34" s="288">
        <v>2385.4500000000003</v>
      </c>
      <c r="E34" s="206">
        <v>0</v>
      </c>
      <c r="F34" s="66"/>
      <c r="G34" s="351"/>
      <c r="H34" s="359"/>
      <c r="I34" s="359"/>
      <c r="J34" s="351"/>
    </row>
    <row r="35" spans="2:10">
      <c r="B35" s="129" t="s">
        <v>8</v>
      </c>
      <c r="C35" s="122" t="s">
        <v>27</v>
      </c>
      <c r="D35" s="288">
        <v>4193.08</v>
      </c>
      <c r="E35" s="206">
        <v>3929.16</v>
      </c>
      <c r="F35" s="66"/>
      <c r="G35" s="351"/>
      <c r="H35" s="359"/>
      <c r="I35" s="359"/>
      <c r="J35" s="35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9"/>
      <c r="J37" s="35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130" t="s">
        <v>33</v>
      </c>
      <c r="C39" s="131" t="s">
        <v>34</v>
      </c>
      <c r="D39" s="289">
        <v>11200.81</v>
      </c>
      <c r="E39" s="207">
        <v>3411.92</v>
      </c>
      <c r="F39" s="66"/>
      <c r="G39" s="351"/>
      <c r="H39" s="359"/>
      <c r="I39" s="359"/>
      <c r="J39" s="351"/>
    </row>
    <row r="40" spans="2:10" ht="13.5" thickBot="1">
      <c r="B40" s="85" t="s">
        <v>35</v>
      </c>
      <c r="C40" s="86" t="s">
        <v>36</v>
      </c>
      <c r="D40" s="290">
        <v>66133.53</v>
      </c>
      <c r="E40" s="208">
        <v>-4564.71</v>
      </c>
      <c r="G40" s="361"/>
    </row>
    <row r="41" spans="2:10" ht="13.5" thickBot="1">
      <c r="B41" s="87" t="s">
        <v>37</v>
      </c>
      <c r="C41" s="88" t="s">
        <v>38</v>
      </c>
      <c r="D41" s="291">
        <v>790376.17999999993</v>
      </c>
      <c r="E41" s="209">
        <f>SUM(E26,E27,E40)</f>
        <v>840531.99000000011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117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10"/>
      <c r="G46" s="351"/>
    </row>
    <row r="47" spans="2:10">
      <c r="B47" s="132" t="s">
        <v>4</v>
      </c>
      <c r="C47" s="122" t="s">
        <v>40</v>
      </c>
      <c r="D47" s="293">
        <v>49852.07717398848</v>
      </c>
      <c r="E47" s="211">
        <v>51770.105300000003</v>
      </c>
      <c r="G47" s="363"/>
    </row>
    <row r="48" spans="2:10">
      <c r="B48" s="133" t="s">
        <v>6</v>
      </c>
      <c r="C48" s="131" t="s">
        <v>41</v>
      </c>
      <c r="D48" s="293">
        <v>50237.852400000003</v>
      </c>
      <c r="E48" s="212">
        <v>51916.247600000002</v>
      </c>
      <c r="G48" s="365"/>
    </row>
    <row r="49" spans="2:7">
      <c r="B49" s="105" t="s">
        <v>23</v>
      </c>
      <c r="C49" s="107" t="s">
        <v>110</v>
      </c>
      <c r="D49" s="294"/>
      <c r="E49" s="213"/>
    </row>
    <row r="50" spans="2:7">
      <c r="B50" s="132" t="s">
        <v>4</v>
      </c>
      <c r="C50" s="122" t="s">
        <v>40</v>
      </c>
      <c r="D50" s="293">
        <v>14.409000000000001</v>
      </c>
      <c r="E50" s="214">
        <v>16.274799999999999</v>
      </c>
      <c r="G50" s="365"/>
    </row>
    <row r="51" spans="2:7">
      <c r="B51" s="132" t="s">
        <v>6</v>
      </c>
      <c r="C51" s="122" t="s">
        <v>111</v>
      </c>
      <c r="D51" s="293">
        <v>13.954600000000001</v>
      </c>
      <c r="E51" s="214">
        <v>13.6235</v>
      </c>
    </row>
    <row r="52" spans="2:7">
      <c r="B52" s="132" t="s">
        <v>8</v>
      </c>
      <c r="C52" s="122" t="s">
        <v>112</v>
      </c>
      <c r="D52" s="293">
        <v>15.768500000000001</v>
      </c>
      <c r="E52" s="214">
        <v>16.814600000000002</v>
      </c>
    </row>
    <row r="53" spans="2:7" ht="13.5" thickBot="1">
      <c r="B53" s="134" t="s">
        <v>9</v>
      </c>
      <c r="C53" s="135" t="s">
        <v>41</v>
      </c>
      <c r="D53" s="295">
        <v>15.732700000000001</v>
      </c>
      <c r="E53" s="215">
        <v>16.190200000000001</v>
      </c>
    </row>
    <row r="54" spans="2:7">
      <c r="B54" s="136"/>
      <c r="C54" s="137"/>
      <c r="D54" s="216"/>
      <c r="E54" s="216"/>
    </row>
    <row r="55" spans="2:7" ht="13.5">
      <c r="B55" s="391" t="s">
        <v>62</v>
      </c>
      <c r="C55" s="392"/>
      <c r="D55" s="392"/>
      <c r="E55" s="392"/>
    </row>
    <row r="56" spans="2:7" ht="14.25" thickBot="1">
      <c r="B56" s="390" t="s">
        <v>113</v>
      </c>
      <c r="C56" s="393"/>
      <c r="D56" s="393"/>
      <c r="E56" s="393"/>
    </row>
    <row r="57" spans="2:7" ht="23.25" thickBot="1">
      <c r="B57" s="385" t="s">
        <v>42</v>
      </c>
      <c r="C57" s="386"/>
      <c r="D57" s="296" t="s">
        <v>119</v>
      </c>
      <c r="E57" s="217" t="s">
        <v>114</v>
      </c>
    </row>
    <row r="58" spans="2:7">
      <c r="B58" s="17" t="s">
        <v>18</v>
      </c>
      <c r="C58" s="108" t="s">
        <v>43</v>
      </c>
      <c r="D58" s="297">
        <f>SUM(D59:D70)</f>
        <v>840829.49</v>
      </c>
      <c r="E58" s="218">
        <f>D58/E21</f>
        <v>1.0003539425072923</v>
      </c>
    </row>
    <row r="59" spans="2:7" ht="25.5">
      <c r="B59" s="168" t="s">
        <v>4</v>
      </c>
      <c r="C59" s="131" t="s">
        <v>44</v>
      </c>
      <c r="D59" s="298">
        <v>0</v>
      </c>
      <c r="E59" s="219">
        <v>0</v>
      </c>
    </row>
    <row r="60" spans="2:7" ht="25.5">
      <c r="B60" s="169" t="s">
        <v>6</v>
      </c>
      <c r="C60" s="122" t="s">
        <v>45</v>
      </c>
      <c r="D60" s="299">
        <v>0</v>
      </c>
      <c r="E60" s="220">
        <v>0</v>
      </c>
    </row>
    <row r="61" spans="2:7">
      <c r="B61" s="169" t="s">
        <v>8</v>
      </c>
      <c r="C61" s="122" t="s">
        <v>46</v>
      </c>
      <c r="D61" s="299">
        <v>0</v>
      </c>
      <c r="E61" s="220">
        <v>0</v>
      </c>
    </row>
    <row r="62" spans="2:7">
      <c r="B62" s="169" t="s">
        <v>9</v>
      </c>
      <c r="C62" s="122" t="s">
        <v>47</v>
      </c>
      <c r="D62" s="299">
        <v>0</v>
      </c>
      <c r="E62" s="220">
        <v>0</v>
      </c>
    </row>
    <row r="63" spans="2:7">
      <c r="B63" s="169" t="s">
        <v>29</v>
      </c>
      <c r="C63" s="122" t="s">
        <v>48</v>
      </c>
      <c r="D63" s="299">
        <v>0</v>
      </c>
      <c r="E63" s="220">
        <v>0</v>
      </c>
    </row>
    <row r="64" spans="2:7">
      <c r="B64" s="168" t="s">
        <v>31</v>
      </c>
      <c r="C64" s="131" t="s">
        <v>49</v>
      </c>
      <c r="D64" s="320">
        <v>819562.03</v>
      </c>
      <c r="E64" s="219">
        <f>D64/E21</f>
        <v>0.97505156228497625</v>
      </c>
      <c r="G64" s="351"/>
    </row>
    <row r="65" spans="2:7">
      <c r="B65" s="168" t="s">
        <v>33</v>
      </c>
      <c r="C65" s="131" t="s">
        <v>115</v>
      </c>
      <c r="D65" s="298">
        <v>0</v>
      </c>
      <c r="E65" s="219">
        <v>0</v>
      </c>
    </row>
    <row r="66" spans="2:7">
      <c r="B66" s="168" t="s">
        <v>50</v>
      </c>
      <c r="C66" s="131" t="s">
        <v>51</v>
      </c>
      <c r="D66" s="298">
        <v>0</v>
      </c>
      <c r="E66" s="219">
        <v>0</v>
      </c>
      <c r="G66" s="351"/>
    </row>
    <row r="67" spans="2:7">
      <c r="B67" s="169" t="s">
        <v>52</v>
      </c>
      <c r="C67" s="122" t="s">
        <v>53</v>
      </c>
      <c r="D67" s="299">
        <v>0</v>
      </c>
      <c r="E67" s="220">
        <v>0</v>
      </c>
      <c r="G67" s="351"/>
    </row>
    <row r="68" spans="2:7">
      <c r="B68" s="169" t="s">
        <v>54</v>
      </c>
      <c r="C68" s="122" t="s">
        <v>55</v>
      </c>
      <c r="D68" s="299">
        <v>0</v>
      </c>
      <c r="E68" s="220">
        <v>0</v>
      </c>
    </row>
    <row r="69" spans="2:7">
      <c r="B69" s="169" t="s">
        <v>56</v>
      </c>
      <c r="C69" s="122" t="s">
        <v>57</v>
      </c>
      <c r="D69" s="314">
        <v>21267.46</v>
      </c>
      <c r="E69" s="220">
        <f>D69/E21</f>
        <v>2.5302380222316106E-2</v>
      </c>
    </row>
    <row r="70" spans="2:7">
      <c r="B70" s="170" t="s">
        <v>58</v>
      </c>
      <c r="C70" s="151" t="s">
        <v>59</v>
      </c>
      <c r="D70" s="301">
        <v>0</v>
      </c>
      <c r="E70" s="221">
        <v>0</v>
      </c>
    </row>
    <row r="71" spans="2:7">
      <c r="B71" s="105" t="s">
        <v>23</v>
      </c>
      <c r="C71" s="10" t="s">
        <v>61</v>
      </c>
      <c r="D71" s="302">
        <f>E13</f>
        <v>51.56</v>
      </c>
      <c r="E71" s="222">
        <f>D71/E21</f>
        <v>6.1342103112577555E-5</v>
      </c>
    </row>
    <row r="72" spans="2:7">
      <c r="B72" s="102" t="s">
        <v>60</v>
      </c>
      <c r="C72" s="103" t="s">
        <v>63</v>
      </c>
      <c r="D72" s="303">
        <f>E14</f>
        <v>1191.33</v>
      </c>
      <c r="E72" s="223">
        <f>D72/E21</f>
        <v>1.4173523603783361E-3</v>
      </c>
    </row>
    <row r="73" spans="2:7">
      <c r="B73" s="19" t="s">
        <v>62</v>
      </c>
      <c r="C73" s="20" t="s">
        <v>65</v>
      </c>
      <c r="D73" s="304">
        <f>E17</f>
        <v>1540.39</v>
      </c>
      <c r="E73" s="224">
        <f>D73/E21</f>
        <v>1.83263697078323E-3</v>
      </c>
    </row>
    <row r="74" spans="2:7">
      <c r="B74" s="105" t="s">
        <v>64</v>
      </c>
      <c r="C74" s="10" t="s">
        <v>66</v>
      </c>
      <c r="D74" s="302">
        <f>D58+D71+D72-D73</f>
        <v>840531.99</v>
      </c>
      <c r="E74" s="222">
        <f>E58+E71+E72-E73</f>
        <v>1</v>
      </c>
    </row>
    <row r="75" spans="2:7">
      <c r="B75" s="169" t="s">
        <v>4</v>
      </c>
      <c r="C75" s="122" t="s">
        <v>67</v>
      </c>
      <c r="D75" s="299">
        <f>D74</f>
        <v>840531.99</v>
      </c>
      <c r="E75" s="220">
        <f>E74</f>
        <v>1</v>
      </c>
    </row>
    <row r="76" spans="2:7">
      <c r="B76" s="169" t="s">
        <v>6</v>
      </c>
      <c r="C76" s="122" t="s">
        <v>116</v>
      </c>
      <c r="D76" s="299">
        <v>0</v>
      </c>
      <c r="E76" s="220">
        <v>0</v>
      </c>
    </row>
    <row r="77" spans="2:7" ht="13.5" thickBot="1">
      <c r="B77" s="171" t="s">
        <v>8</v>
      </c>
      <c r="C77" s="13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193"/>
    </row>
    <row r="79" spans="2:7">
      <c r="B79" s="1"/>
      <c r="C79" s="1"/>
      <c r="D79" s="193"/>
      <c r="E79" s="193"/>
    </row>
    <row r="80" spans="2:7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2" right="0.75" top="0.6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2">
    <pageSetUpPr fitToPage="1"/>
  </sheetPr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120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8.42578125" style="350" bestFit="1" customWidth="1"/>
    <col min="12" max="12" width="12.42578125" bestFit="1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99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229" t="s">
        <v>200</v>
      </c>
      <c r="G10" s="351"/>
    </row>
    <row r="11" spans="2:12">
      <c r="B11" s="78" t="s">
        <v>3</v>
      </c>
      <c r="C11" s="25" t="s">
        <v>106</v>
      </c>
      <c r="D11" s="306">
        <v>1423113.72</v>
      </c>
      <c r="E11" s="230">
        <f>SUM(E12:E14,E16)</f>
        <v>1490515.78</v>
      </c>
      <c r="H11" s="351"/>
    </row>
    <row r="12" spans="2:12">
      <c r="B12" s="121" t="s">
        <v>4</v>
      </c>
      <c r="C12" s="153" t="s">
        <v>5</v>
      </c>
      <c r="D12" s="307">
        <v>1421621.97</v>
      </c>
      <c r="E12" s="226">
        <v>1488545.31</v>
      </c>
      <c r="H12" s="351"/>
    </row>
    <row r="13" spans="2:12">
      <c r="B13" s="121" t="s">
        <v>6</v>
      </c>
      <c r="C13" s="153" t="s">
        <v>7</v>
      </c>
      <c r="D13" s="307">
        <v>99.12</v>
      </c>
      <c r="E13" s="226">
        <v>83.46</v>
      </c>
      <c r="H13" s="351"/>
    </row>
    <row r="14" spans="2:12">
      <c r="B14" s="121" t="s">
        <v>8</v>
      </c>
      <c r="C14" s="153" t="s">
        <v>10</v>
      </c>
      <c r="D14" s="307">
        <v>1392.6299999999999</v>
      </c>
      <c r="E14" s="226">
        <v>1887.01</v>
      </c>
      <c r="H14" s="351"/>
    </row>
    <row r="15" spans="2:12">
      <c r="B15" s="121" t="s">
        <v>103</v>
      </c>
      <c r="C15" s="153" t="s">
        <v>11</v>
      </c>
      <c r="D15" s="307">
        <v>1392.6299999999999</v>
      </c>
      <c r="E15" s="226">
        <f>E14</f>
        <v>1887.01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1">
      <c r="B17" s="8" t="s">
        <v>13</v>
      </c>
      <c r="C17" s="141" t="s">
        <v>65</v>
      </c>
      <c r="D17" s="309">
        <v>1189.3900000000001</v>
      </c>
      <c r="E17" s="231">
        <f>SUM(E18:E20)</f>
        <v>1186.8900000000001</v>
      </c>
    </row>
    <row r="18" spans="2:11">
      <c r="B18" s="121" t="s">
        <v>4</v>
      </c>
      <c r="C18" s="153" t="s">
        <v>11</v>
      </c>
      <c r="D18" s="308">
        <v>1189.3900000000001</v>
      </c>
      <c r="E18" s="227">
        <v>1186.8900000000001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1421924.33</v>
      </c>
      <c r="E21" s="209">
        <f>E11-E17</f>
        <v>1489328.8900000001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202"/>
      <c r="G22" s="354"/>
      <c r="H22" s="354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1402129.22</v>
      </c>
      <c r="E26" s="203">
        <f>D21</f>
        <v>1421924.33</v>
      </c>
      <c r="G26" s="361"/>
    </row>
    <row r="27" spans="2:11">
      <c r="B27" s="8" t="s">
        <v>17</v>
      </c>
      <c r="C27" s="9" t="s">
        <v>108</v>
      </c>
      <c r="D27" s="287">
        <v>23019.260000000002</v>
      </c>
      <c r="E27" s="204">
        <v>11936.192107119999</v>
      </c>
      <c r="F27" s="66"/>
      <c r="G27" s="351"/>
      <c r="H27" s="359"/>
      <c r="I27" s="359"/>
      <c r="J27" s="351"/>
    </row>
    <row r="28" spans="2:11">
      <c r="B28" s="8" t="s">
        <v>18</v>
      </c>
      <c r="C28" s="9" t="s">
        <v>19</v>
      </c>
      <c r="D28" s="287">
        <v>78606.41</v>
      </c>
      <c r="E28" s="205">
        <v>73264.399999999994</v>
      </c>
      <c r="F28" s="66"/>
      <c r="G28" s="351"/>
      <c r="H28" s="359"/>
      <c r="I28" s="359"/>
      <c r="J28" s="351"/>
    </row>
    <row r="29" spans="2:11">
      <c r="B29" s="129" t="s">
        <v>4</v>
      </c>
      <c r="C29" s="122" t="s">
        <v>20</v>
      </c>
      <c r="D29" s="288">
        <v>78606.41</v>
      </c>
      <c r="E29" s="206">
        <v>73264.399999999994</v>
      </c>
      <c r="F29" s="66"/>
      <c r="G29" s="351"/>
      <c r="H29" s="359"/>
      <c r="I29" s="359"/>
      <c r="J29" s="35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9"/>
      <c r="J30" s="35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9"/>
      <c r="J31" s="351"/>
    </row>
    <row r="32" spans="2:11">
      <c r="B32" s="80" t="s">
        <v>23</v>
      </c>
      <c r="C32" s="10" t="s">
        <v>24</v>
      </c>
      <c r="D32" s="287">
        <v>55587.15</v>
      </c>
      <c r="E32" s="205">
        <v>61328.207892880004</v>
      </c>
      <c r="F32" s="66"/>
      <c r="G32" s="351"/>
      <c r="H32" s="359"/>
      <c r="I32" s="359"/>
      <c r="J32" s="351"/>
    </row>
    <row r="33" spans="2:10">
      <c r="B33" s="129" t="s">
        <v>4</v>
      </c>
      <c r="C33" s="122" t="s">
        <v>25</v>
      </c>
      <c r="D33" s="288">
        <v>49082.68</v>
      </c>
      <c r="E33" s="206">
        <v>55222.68</v>
      </c>
      <c r="F33" s="66"/>
      <c r="G33" s="351"/>
      <c r="H33" s="359"/>
      <c r="I33" s="359"/>
      <c r="J33" s="35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9"/>
      <c r="J34" s="351"/>
    </row>
    <row r="35" spans="2:10">
      <c r="B35" s="129" t="s">
        <v>8</v>
      </c>
      <c r="C35" s="122" t="s">
        <v>27</v>
      </c>
      <c r="D35" s="288">
        <v>6493.83</v>
      </c>
      <c r="E35" s="206">
        <v>6057.62</v>
      </c>
      <c r="F35" s="66"/>
      <c r="G35" s="351"/>
      <c r="H35" s="359"/>
      <c r="I35" s="359"/>
      <c r="J35" s="35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9"/>
      <c r="J37" s="35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130" t="s">
        <v>33</v>
      </c>
      <c r="C39" s="131" t="s">
        <v>34</v>
      </c>
      <c r="D39" s="289">
        <v>10.64</v>
      </c>
      <c r="E39" s="207">
        <v>47.907892880000034</v>
      </c>
      <c r="F39" s="66"/>
      <c r="G39" s="351"/>
      <c r="H39" s="359"/>
      <c r="I39" s="359"/>
      <c r="J39" s="351"/>
    </row>
    <row r="40" spans="2:10" ht="13.5" thickBot="1">
      <c r="B40" s="85" t="s">
        <v>35</v>
      </c>
      <c r="C40" s="86" t="s">
        <v>36</v>
      </c>
      <c r="D40" s="290">
        <v>12965.15</v>
      </c>
      <c r="E40" s="208">
        <v>55468.37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1438113.63</v>
      </c>
      <c r="E41" s="209">
        <f>SUM(E26,E27,E40)</f>
        <v>1489328.8921071202</v>
      </c>
      <c r="F41" s="70"/>
      <c r="G41" s="361"/>
    </row>
    <row r="42" spans="2:10">
      <c r="B42" s="81"/>
      <c r="C42" s="81"/>
      <c r="D42" s="117"/>
      <c r="E42" s="117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10"/>
      <c r="G46" s="351"/>
    </row>
    <row r="47" spans="2:10">
      <c r="B47" s="89" t="s">
        <v>4</v>
      </c>
      <c r="C47" s="5" t="s">
        <v>40</v>
      </c>
      <c r="D47" s="293">
        <v>124389.35247203271</v>
      </c>
      <c r="E47" s="211">
        <v>121444.8049</v>
      </c>
      <c r="G47" s="351"/>
    </row>
    <row r="48" spans="2:10">
      <c r="B48" s="106" t="s">
        <v>6</v>
      </c>
      <c r="C48" s="11" t="s">
        <v>41</v>
      </c>
      <c r="D48" s="293">
        <v>126420.5068</v>
      </c>
      <c r="E48" s="212">
        <v>122443.49362337012</v>
      </c>
      <c r="G48" s="365"/>
      <c r="I48" s="363"/>
    </row>
    <row r="49" spans="2:7">
      <c r="B49" s="105" t="s">
        <v>23</v>
      </c>
      <c r="C49" s="107" t="s">
        <v>110</v>
      </c>
      <c r="D49" s="294"/>
      <c r="E49" s="213"/>
    </row>
    <row r="50" spans="2:7">
      <c r="B50" s="89" t="s">
        <v>4</v>
      </c>
      <c r="C50" s="5" t="s">
        <v>40</v>
      </c>
      <c r="D50" s="293">
        <v>11.2721</v>
      </c>
      <c r="E50" s="214">
        <v>11.708400000000001</v>
      </c>
    </row>
    <row r="51" spans="2:7">
      <c r="B51" s="89" t="s">
        <v>6</v>
      </c>
      <c r="C51" s="5" t="s">
        <v>111</v>
      </c>
      <c r="D51" s="293">
        <v>11.160600000000001</v>
      </c>
      <c r="E51" s="214">
        <v>11.6142</v>
      </c>
    </row>
    <row r="52" spans="2:7">
      <c r="B52" s="89" t="s">
        <v>8</v>
      </c>
      <c r="C52" s="5" t="s">
        <v>112</v>
      </c>
      <c r="D52" s="293">
        <v>11.4115</v>
      </c>
      <c r="E52" s="214">
        <v>12.163400000000001</v>
      </c>
    </row>
    <row r="53" spans="2:7" ht="13.5" thickBot="1">
      <c r="B53" s="90" t="s">
        <v>9</v>
      </c>
      <c r="C53" s="15" t="s">
        <v>41</v>
      </c>
      <c r="D53" s="295">
        <v>11.3756</v>
      </c>
      <c r="E53" s="215">
        <v>12.163400000000001</v>
      </c>
    </row>
    <row r="54" spans="2:7">
      <c r="B54" s="96"/>
      <c r="C54" s="97"/>
      <c r="D54" s="216"/>
      <c r="E54" s="216"/>
    </row>
    <row r="55" spans="2:7" ht="13.5">
      <c r="B55" s="391" t="s">
        <v>62</v>
      </c>
      <c r="C55" s="396"/>
      <c r="D55" s="396"/>
      <c r="E55" s="396"/>
    </row>
    <row r="56" spans="2:7" ht="14.25" thickBot="1">
      <c r="B56" s="390" t="s">
        <v>113</v>
      </c>
      <c r="C56" s="397"/>
      <c r="D56" s="397"/>
      <c r="E56" s="397"/>
    </row>
    <row r="57" spans="2:7" ht="23.25" thickBot="1">
      <c r="B57" s="385" t="s">
        <v>42</v>
      </c>
      <c r="C57" s="386"/>
      <c r="D57" s="296" t="s">
        <v>119</v>
      </c>
      <c r="E57" s="217" t="s">
        <v>114</v>
      </c>
    </row>
    <row r="58" spans="2:7">
      <c r="B58" s="17" t="s">
        <v>18</v>
      </c>
      <c r="C58" s="108" t="s">
        <v>43</v>
      </c>
      <c r="D58" s="297">
        <f>SUM(D59:D70)</f>
        <v>1488545.31</v>
      </c>
      <c r="E58" s="218">
        <f>D58/E21</f>
        <v>0.99947387040883895</v>
      </c>
    </row>
    <row r="59" spans="2:7" ht="25.5">
      <c r="B59" s="18" t="s">
        <v>4</v>
      </c>
      <c r="C59" s="11" t="s">
        <v>44</v>
      </c>
      <c r="D59" s="298">
        <v>0</v>
      </c>
      <c r="E59" s="219">
        <v>0</v>
      </c>
    </row>
    <row r="60" spans="2:7" ht="25.5">
      <c r="B60" s="13" t="s">
        <v>6</v>
      </c>
      <c r="C60" s="5" t="s">
        <v>45</v>
      </c>
      <c r="D60" s="299">
        <v>0</v>
      </c>
      <c r="E60" s="220">
        <v>0</v>
      </c>
    </row>
    <row r="61" spans="2:7">
      <c r="B61" s="13" t="s">
        <v>8</v>
      </c>
      <c r="C61" s="5" t="s">
        <v>46</v>
      </c>
      <c r="D61" s="299">
        <v>0</v>
      </c>
      <c r="E61" s="220">
        <v>0</v>
      </c>
    </row>
    <row r="62" spans="2:7">
      <c r="B62" s="13" t="s">
        <v>9</v>
      </c>
      <c r="C62" s="5" t="s">
        <v>47</v>
      </c>
      <c r="D62" s="299">
        <v>0</v>
      </c>
      <c r="E62" s="220">
        <v>0</v>
      </c>
    </row>
    <row r="63" spans="2:7">
      <c r="B63" s="13" t="s">
        <v>29</v>
      </c>
      <c r="C63" s="5" t="s">
        <v>48</v>
      </c>
      <c r="D63" s="299">
        <v>0</v>
      </c>
      <c r="E63" s="220">
        <v>0</v>
      </c>
    </row>
    <row r="64" spans="2:7">
      <c r="B64" s="18" t="s">
        <v>31</v>
      </c>
      <c r="C64" s="11" t="s">
        <v>49</v>
      </c>
      <c r="D64" s="320">
        <v>1456433.55</v>
      </c>
      <c r="E64" s="219">
        <f>D64/E21</f>
        <v>0.97791264225056418</v>
      </c>
      <c r="G64" s="351"/>
    </row>
    <row r="65" spans="2:7">
      <c r="B65" s="18" t="s">
        <v>33</v>
      </c>
      <c r="C65" s="11" t="s">
        <v>115</v>
      </c>
      <c r="D65" s="298">
        <v>0</v>
      </c>
      <c r="E65" s="219">
        <v>0</v>
      </c>
    </row>
    <row r="66" spans="2:7">
      <c r="B66" s="18" t="s">
        <v>50</v>
      </c>
      <c r="C66" s="11" t="s">
        <v>51</v>
      </c>
      <c r="D66" s="298">
        <v>0</v>
      </c>
      <c r="E66" s="219">
        <v>0</v>
      </c>
    </row>
    <row r="67" spans="2:7">
      <c r="B67" s="13" t="s">
        <v>52</v>
      </c>
      <c r="C67" s="5" t="s">
        <v>53</v>
      </c>
      <c r="D67" s="299">
        <v>0</v>
      </c>
      <c r="E67" s="220">
        <v>0</v>
      </c>
    </row>
    <row r="68" spans="2:7">
      <c r="B68" s="13" t="s">
        <v>54</v>
      </c>
      <c r="C68" s="5" t="s">
        <v>55</v>
      </c>
      <c r="D68" s="299">
        <v>0</v>
      </c>
      <c r="E68" s="220">
        <v>0</v>
      </c>
    </row>
    <row r="69" spans="2:7">
      <c r="B69" s="13" t="s">
        <v>56</v>
      </c>
      <c r="C69" s="5" t="s">
        <v>57</v>
      </c>
      <c r="D69" s="314">
        <v>32111.759999999998</v>
      </c>
      <c r="E69" s="220">
        <f>D69/E21</f>
        <v>2.1561228158274694E-2</v>
      </c>
    </row>
    <row r="70" spans="2:7">
      <c r="B70" s="99" t="s">
        <v>58</v>
      </c>
      <c r="C70" s="100" t="s">
        <v>59</v>
      </c>
      <c r="D70" s="321">
        <v>0</v>
      </c>
      <c r="E70" s="221">
        <v>0</v>
      </c>
    </row>
    <row r="71" spans="2:7">
      <c r="B71" s="105" t="s">
        <v>23</v>
      </c>
      <c r="C71" s="10" t="s">
        <v>61</v>
      </c>
      <c r="D71" s="302">
        <f>E13</f>
        <v>83.46</v>
      </c>
      <c r="E71" s="222">
        <f>D71/E21</f>
        <v>5.6038663159216622E-5</v>
      </c>
    </row>
    <row r="72" spans="2:7">
      <c r="B72" s="102" t="s">
        <v>60</v>
      </c>
      <c r="C72" s="103" t="s">
        <v>63</v>
      </c>
      <c r="D72" s="303">
        <f>E14</f>
        <v>1887.01</v>
      </c>
      <c r="E72" s="223">
        <f>D72/E21</f>
        <v>1.2670203422965895E-3</v>
      </c>
    </row>
    <row r="73" spans="2:7">
      <c r="B73" s="19" t="s">
        <v>62</v>
      </c>
      <c r="C73" s="20" t="s">
        <v>65</v>
      </c>
      <c r="D73" s="304">
        <f>E17</f>
        <v>1186.8900000000001</v>
      </c>
      <c r="E73" s="224">
        <f>D73/E21</f>
        <v>7.9692941429478342E-4</v>
      </c>
    </row>
    <row r="74" spans="2:7">
      <c r="B74" s="105" t="s">
        <v>64</v>
      </c>
      <c r="C74" s="10" t="s">
        <v>66</v>
      </c>
      <c r="D74" s="302">
        <f>D58+D71+D72-D73</f>
        <v>1489328.8900000001</v>
      </c>
      <c r="E74" s="222">
        <f>E58+E71+E72-E73</f>
        <v>0.99999999999999989</v>
      </c>
    </row>
    <row r="75" spans="2:7">
      <c r="B75" s="13" t="s">
        <v>4</v>
      </c>
      <c r="C75" s="5" t="s">
        <v>67</v>
      </c>
      <c r="D75" s="299">
        <f>D74</f>
        <v>1489328.8900000001</v>
      </c>
      <c r="E75" s="220">
        <f>E74</f>
        <v>0.99999999999999989</v>
      </c>
      <c r="G75" s="352"/>
    </row>
    <row r="76" spans="2:7">
      <c r="B76" s="13" t="s">
        <v>6</v>
      </c>
      <c r="C76" s="5" t="s">
        <v>116</v>
      </c>
      <c r="D76" s="299">
        <v>0</v>
      </c>
      <c r="E76" s="220">
        <v>0</v>
      </c>
    </row>
    <row r="77" spans="2:7" ht="13.5" thickBot="1">
      <c r="B77" s="14" t="s">
        <v>8</v>
      </c>
      <c r="C77" s="1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193"/>
    </row>
    <row r="79" spans="2:7">
      <c r="B79" s="1"/>
      <c r="C79" s="1"/>
      <c r="D79" s="193"/>
      <c r="E79" s="193"/>
    </row>
    <row r="80" spans="2:7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3">
    <pageSetUpPr fitToPage="1"/>
  </sheetPr>
  <dimension ref="A1:Q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140625" style="22" bestFit="1" customWidth="1"/>
    <col min="3" max="3" width="77.7109375" style="22" customWidth="1"/>
    <col min="4" max="4" width="17" style="120" bestFit="1" customWidth="1"/>
    <col min="5" max="5" width="16.425781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" style="350" bestFit="1" customWidth="1"/>
    <col min="12" max="12" width="12.42578125" bestFit="1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120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145" t="s">
        <v>2</v>
      </c>
      <c r="D10" s="279" t="s">
        <v>199</v>
      </c>
      <c r="E10" s="229" t="s">
        <v>200</v>
      </c>
    </row>
    <row r="11" spans="2:12">
      <c r="B11" s="78" t="s">
        <v>3</v>
      </c>
      <c r="C11" s="25" t="s">
        <v>106</v>
      </c>
      <c r="D11" s="306">
        <v>898507.43</v>
      </c>
      <c r="E11" s="230">
        <f>SUM(E12:E14,E16)</f>
        <v>775481.89</v>
      </c>
      <c r="H11" s="351"/>
    </row>
    <row r="12" spans="2:12">
      <c r="B12" s="121" t="s">
        <v>4</v>
      </c>
      <c r="C12" s="153" t="s">
        <v>5</v>
      </c>
      <c r="D12" s="307">
        <v>855613.59000000008</v>
      </c>
      <c r="E12" s="226">
        <v>696351.85</v>
      </c>
      <c r="H12" s="351"/>
    </row>
    <row r="13" spans="2:12">
      <c r="B13" s="121" t="s">
        <v>6</v>
      </c>
      <c r="C13" s="153" t="s">
        <v>7</v>
      </c>
      <c r="D13" s="307">
        <v>42521.63</v>
      </c>
      <c r="E13" s="226">
        <v>78531.41</v>
      </c>
      <c r="H13" s="351"/>
    </row>
    <row r="14" spans="2:12">
      <c r="B14" s="121" t="s">
        <v>8</v>
      </c>
      <c r="C14" s="153" t="s">
        <v>10</v>
      </c>
      <c r="D14" s="307">
        <v>372.21</v>
      </c>
      <c r="E14" s="226">
        <v>598.63</v>
      </c>
      <c r="H14" s="351"/>
    </row>
    <row r="15" spans="2:12">
      <c r="B15" s="121" t="s">
        <v>103</v>
      </c>
      <c r="C15" s="153" t="s">
        <v>11</v>
      </c>
      <c r="D15" s="307">
        <v>372.21</v>
      </c>
      <c r="E15" s="226">
        <v>598.63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7">
      <c r="B17" s="8" t="s">
        <v>13</v>
      </c>
      <c r="C17" s="141" t="s">
        <v>65</v>
      </c>
      <c r="D17" s="309">
        <v>2704.14</v>
      </c>
      <c r="E17" s="231">
        <f>SUM(E18:E20)</f>
        <v>2255.23</v>
      </c>
      <c r="H17" s="351"/>
    </row>
    <row r="18" spans="2:17">
      <c r="B18" s="121" t="s">
        <v>4</v>
      </c>
      <c r="C18" s="153" t="s">
        <v>11</v>
      </c>
      <c r="D18" s="308">
        <v>2704.14</v>
      </c>
      <c r="E18" s="227">
        <v>2255.23</v>
      </c>
      <c r="H18" s="351"/>
    </row>
    <row r="19" spans="2:17">
      <c r="B19" s="121" t="s">
        <v>6</v>
      </c>
      <c r="C19" s="153" t="s">
        <v>105</v>
      </c>
      <c r="D19" s="307">
        <v>0</v>
      </c>
      <c r="E19" s="226">
        <v>0</v>
      </c>
    </row>
    <row r="20" spans="2:17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7" ht="13.5" thickBot="1">
      <c r="B21" s="398" t="s">
        <v>107</v>
      </c>
      <c r="C21" s="399"/>
      <c r="D21" s="311">
        <v>895803.29</v>
      </c>
      <c r="E21" s="209">
        <f>E11-E17</f>
        <v>773226.66</v>
      </c>
      <c r="F21" s="70"/>
      <c r="G21" s="354"/>
      <c r="H21" s="355"/>
      <c r="J21" s="356"/>
      <c r="K21" s="355"/>
    </row>
    <row r="22" spans="2:17">
      <c r="B22" s="3"/>
      <c r="C22" s="6"/>
      <c r="D22" s="232"/>
      <c r="E22" s="232"/>
      <c r="G22" s="354"/>
      <c r="H22" s="354"/>
    </row>
    <row r="23" spans="2:17" ht="13.5">
      <c r="B23" s="391" t="s">
        <v>101</v>
      </c>
      <c r="C23" s="400"/>
      <c r="D23" s="400"/>
      <c r="E23" s="400"/>
      <c r="G23" s="351"/>
    </row>
    <row r="24" spans="2:17" ht="14.25" thickBot="1">
      <c r="B24" s="390" t="s">
        <v>102</v>
      </c>
      <c r="C24" s="401"/>
      <c r="D24" s="401"/>
      <c r="E24" s="401"/>
    </row>
    <row r="25" spans="2:17" ht="13.5" thickBot="1">
      <c r="B25" s="258"/>
      <c r="C25" s="268" t="s">
        <v>2</v>
      </c>
      <c r="D25" s="279" t="s">
        <v>201</v>
      </c>
      <c r="E25" s="229" t="s">
        <v>200</v>
      </c>
    </row>
    <row r="26" spans="2:17">
      <c r="B26" s="269" t="s">
        <v>15</v>
      </c>
      <c r="C26" s="270" t="s">
        <v>16</v>
      </c>
      <c r="D26" s="286">
        <v>897542.25</v>
      </c>
      <c r="E26" s="203">
        <f>D21</f>
        <v>895803.29</v>
      </c>
      <c r="G26" s="361"/>
    </row>
    <row r="27" spans="2:17">
      <c r="B27" s="161" t="s">
        <v>17</v>
      </c>
      <c r="C27" s="162" t="s">
        <v>108</v>
      </c>
      <c r="D27" s="287">
        <v>-116374.29</v>
      </c>
      <c r="E27" s="204">
        <v>-40967.409999999996</v>
      </c>
      <c r="F27" s="66"/>
      <c r="G27" s="372"/>
      <c r="H27" s="359"/>
      <c r="I27" s="351"/>
      <c r="J27" s="361"/>
    </row>
    <row r="28" spans="2:17">
      <c r="B28" s="161" t="s">
        <v>18</v>
      </c>
      <c r="C28" s="162" t="s">
        <v>19</v>
      </c>
      <c r="D28" s="287">
        <v>38064.080000000002</v>
      </c>
      <c r="E28" s="205">
        <v>32285.05</v>
      </c>
      <c r="F28" s="66"/>
      <c r="G28" s="359"/>
      <c r="H28" s="359"/>
      <c r="I28" s="351"/>
      <c r="J28" s="361"/>
    </row>
    <row r="29" spans="2:17">
      <c r="B29" s="172" t="s">
        <v>4</v>
      </c>
      <c r="C29" s="157" t="s">
        <v>20</v>
      </c>
      <c r="D29" s="288">
        <v>38064.080000000002</v>
      </c>
      <c r="E29" s="206">
        <v>31757.99</v>
      </c>
      <c r="F29" s="66"/>
      <c r="G29" s="359"/>
      <c r="H29" s="359"/>
      <c r="I29" s="351"/>
      <c r="J29" s="361"/>
    </row>
    <row r="30" spans="2:17">
      <c r="B30" s="172" t="s">
        <v>6</v>
      </c>
      <c r="C30" s="157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  <c r="Q30" s="159"/>
    </row>
    <row r="31" spans="2:17">
      <c r="B31" s="172" t="s">
        <v>8</v>
      </c>
      <c r="C31" s="157" t="s">
        <v>22</v>
      </c>
      <c r="D31" s="288">
        <v>0</v>
      </c>
      <c r="E31" s="206">
        <v>527.05999999999995</v>
      </c>
      <c r="F31" s="66"/>
      <c r="G31" s="359"/>
      <c r="H31" s="359"/>
      <c r="I31" s="351"/>
      <c r="J31" s="361"/>
    </row>
    <row r="32" spans="2:17">
      <c r="B32" s="163" t="s">
        <v>23</v>
      </c>
      <c r="C32" s="164" t="s">
        <v>24</v>
      </c>
      <c r="D32" s="287">
        <v>154438.37</v>
      </c>
      <c r="E32" s="205">
        <v>73252.459999999992</v>
      </c>
      <c r="F32" s="66"/>
      <c r="G32" s="372"/>
      <c r="H32" s="359"/>
      <c r="I32" s="351"/>
      <c r="J32" s="361"/>
    </row>
    <row r="33" spans="2:17">
      <c r="B33" s="172" t="s">
        <v>4</v>
      </c>
      <c r="C33" s="157" t="s">
        <v>25</v>
      </c>
      <c r="D33" s="288">
        <v>145762.92000000001</v>
      </c>
      <c r="E33" s="206">
        <v>70934.8</v>
      </c>
      <c r="F33" s="66"/>
      <c r="G33" s="359"/>
      <c r="H33" s="359"/>
      <c r="I33" s="351"/>
      <c r="J33" s="361"/>
    </row>
    <row r="34" spans="2:17">
      <c r="B34" s="172" t="s">
        <v>6</v>
      </c>
      <c r="C34" s="157" t="s">
        <v>26</v>
      </c>
      <c r="D34" s="288">
        <v>0</v>
      </c>
      <c r="E34" s="206">
        <v>0</v>
      </c>
      <c r="F34" s="66"/>
      <c r="G34" s="359"/>
      <c r="H34" s="359"/>
      <c r="I34" s="351"/>
      <c r="J34" s="361"/>
      <c r="Q34" s="120"/>
    </row>
    <row r="35" spans="2:17">
      <c r="B35" s="172" t="s">
        <v>8</v>
      </c>
      <c r="C35" s="157" t="s">
        <v>27</v>
      </c>
      <c r="D35" s="288">
        <v>2752.98</v>
      </c>
      <c r="E35" s="206">
        <v>2317.6</v>
      </c>
      <c r="F35" s="66"/>
      <c r="G35" s="359"/>
      <c r="H35" s="359"/>
      <c r="I35" s="351"/>
      <c r="J35" s="361"/>
    </row>
    <row r="36" spans="2:17">
      <c r="B36" s="172" t="s">
        <v>9</v>
      </c>
      <c r="C36" s="157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7" ht="25.5">
      <c r="B37" s="172" t="s">
        <v>29</v>
      </c>
      <c r="C37" s="157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7">
      <c r="B38" s="172" t="s">
        <v>31</v>
      </c>
      <c r="C38" s="157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7">
      <c r="B39" s="173" t="s">
        <v>33</v>
      </c>
      <c r="C39" s="174" t="s">
        <v>34</v>
      </c>
      <c r="D39" s="289">
        <v>5922.47</v>
      </c>
      <c r="E39" s="207">
        <v>0.06</v>
      </c>
      <c r="F39" s="66"/>
      <c r="G39" s="359"/>
      <c r="H39" s="359"/>
      <c r="I39" s="351"/>
      <c r="J39" s="361"/>
    </row>
    <row r="40" spans="2:17" ht="13.5" thickBot="1">
      <c r="B40" s="271" t="s">
        <v>35</v>
      </c>
      <c r="C40" s="272" t="s">
        <v>36</v>
      </c>
      <c r="D40" s="290">
        <v>93220.47</v>
      </c>
      <c r="E40" s="208">
        <v>-81609.22</v>
      </c>
      <c r="G40" s="361"/>
    </row>
    <row r="41" spans="2:17" ht="13.5" thickBot="1">
      <c r="B41" s="273" t="s">
        <v>37</v>
      </c>
      <c r="C41" s="274" t="s">
        <v>38</v>
      </c>
      <c r="D41" s="291">
        <v>874388.42999999993</v>
      </c>
      <c r="E41" s="209">
        <f>SUM(E26,E27,E40)</f>
        <v>773226.66</v>
      </c>
      <c r="F41" s="70"/>
      <c r="G41" s="361"/>
      <c r="H41" s="351"/>
      <c r="I41" s="351"/>
      <c r="J41" s="351"/>
    </row>
    <row r="42" spans="2:17">
      <c r="B42" s="275"/>
      <c r="C42" s="275"/>
      <c r="D42" s="117"/>
      <c r="E42" s="117"/>
      <c r="F42" s="70"/>
      <c r="G42" s="352"/>
    </row>
    <row r="43" spans="2:17" ht="13.5">
      <c r="B43" s="402" t="s">
        <v>60</v>
      </c>
      <c r="C43" s="392"/>
      <c r="D43" s="392"/>
      <c r="E43" s="392"/>
      <c r="G43" s="351"/>
    </row>
    <row r="44" spans="2:17" ht="14.25" thickBot="1">
      <c r="B44" s="403" t="s">
        <v>118</v>
      </c>
      <c r="C44" s="393"/>
      <c r="D44" s="393"/>
      <c r="E44" s="393"/>
      <c r="G44" s="351"/>
    </row>
    <row r="45" spans="2:17" ht="13.5" thickBot="1">
      <c r="B45" s="258"/>
      <c r="C45" s="259" t="s">
        <v>39</v>
      </c>
      <c r="D45" s="279" t="s">
        <v>201</v>
      </c>
      <c r="E45" s="229" t="s">
        <v>200</v>
      </c>
      <c r="G45" s="351"/>
    </row>
    <row r="46" spans="2:17">
      <c r="B46" s="256" t="s">
        <v>18</v>
      </c>
      <c r="C46" s="257" t="s">
        <v>109</v>
      </c>
      <c r="D46" s="292"/>
      <c r="E46" s="210"/>
      <c r="G46" s="351"/>
    </row>
    <row r="47" spans="2:17">
      <c r="B47" s="234" t="s">
        <v>4</v>
      </c>
      <c r="C47" s="157" t="s">
        <v>40</v>
      </c>
      <c r="D47" s="293">
        <v>86053.081945523038</v>
      </c>
      <c r="E47" s="211">
        <v>76467.407600000006</v>
      </c>
      <c r="G47" s="351"/>
    </row>
    <row r="48" spans="2:17">
      <c r="B48" s="235" t="s">
        <v>6</v>
      </c>
      <c r="C48" s="174" t="s">
        <v>41</v>
      </c>
      <c r="D48" s="293">
        <v>75895.285000000003</v>
      </c>
      <c r="E48" s="212">
        <v>72702.530499999993</v>
      </c>
      <c r="G48" s="365"/>
    </row>
    <row r="49" spans="2:5">
      <c r="B49" s="236" t="s">
        <v>23</v>
      </c>
      <c r="C49" s="237" t="s">
        <v>110</v>
      </c>
      <c r="D49" s="294"/>
      <c r="E49" s="213"/>
    </row>
    <row r="50" spans="2:5">
      <c r="B50" s="234" t="s">
        <v>4</v>
      </c>
      <c r="C50" s="157" t="s">
        <v>40</v>
      </c>
      <c r="D50" s="293">
        <v>10.430100000000001</v>
      </c>
      <c r="E50" s="214">
        <v>11.7149</v>
      </c>
    </row>
    <row r="51" spans="2:5">
      <c r="B51" s="234" t="s">
        <v>6</v>
      </c>
      <c r="C51" s="157" t="s">
        <v>111</v>
      </c>
      <c r="D51" s="293">
        <v>10.3819</v>
      </c>
      <c r="E51" s="214">
        <v>9.9425000000000008</v>
      </c>
    </row>
    <row r="52" spans="2:5">
      <c r="B52" s="234" t="s">
        <v>8</v>
      </c>
      <c r="C52" s="157" t="s">
        <v>112</v>
      </c>
      <c r="D52" s="293">
        <v>11.942300000000001</v>
      </c>
      <c r="E52" s="214">
        <v>12.736000000000001</v>
      </c>
    </row>
    <row r="53" spans="2:5" ht="13.5" thickBot="1">
      <c r="B53" s="238" t="s">
        <v>9</v>
      </c>
      <c r="C53" s="239" t="s">
        <v>41</v>
      </c>
      <c r="D53" s="295">
        <v>11.520900000000001</v>
      </c>
      <c r="E53" s="215">
        <v>10.635400000000001</v>
      </c>
    </row>
    <row r="54" spans="2:5">
      <c r="B54" s="240"/>
      <c r="C54" s="241"/>
      <c r="D54" s="216"/>
      <c r="E54" s="216"/>
    </row>
    <row r="55" spans="2:5" ht="13.5">
      <c r="B55" s="402" t="s">
        <v>62</v>
      </c>
      <c r="C55" s="396"/>
      <c r="D55" s="396"/>
      <c r="E55" s="396"/>
    </row>
    <row r="56" spans="2:5" ht="14.25" thickBot="1">
      <c r="B56" s="403" t="s">
        <v>113</v>
      </c>
      <c r="C56" s="397"/>
      <c r="D56" s="397"/>
      <c r="E56" s="397"/>
    </row>
    <row r="57" spans="2:5" ht="34.5" thickBot="1">
      <c r="B57" s="404" t="s">
        <v>42</v>
      </c>
      <c r="C57" s="405"/>
      <c r="D57" s="296" t="s">
        <v>119</v>
      </c>
      <c r="E57" s="217" t="s">
        <v>114</v>
      </c>
    </row>
    <row r="58" spans="2:5">
      <c r="B58" s="242" t="s">
        <v>18</v>
      </c>
      <c r="C58" s="243" t="s">
        <v>43</v>
      </c>
      <c r="D58" s="297">
        <f>SUM(D59:D70)</f>
        <v>696351.85</v>
      </c>
      <c r="E58" s="218">
        <f>D58/E21</f>
        <v>0.90057920403313552</v>
      </c>
    </row>
    <row r="59" spans="2:5" ht="25.5">
      <c r="B59" s="244" t="s">
        <v>4</v>
      </c>
      <c r="C59" s="245" t="s">
        <v>44</v>
      </c>
      <c r="D59" s="298">
        <v>0</v>
      </c>
      <c r="E59" s="219">
        <v>0</v>
      </c>
    </row>
    <row r="60" spans="2:5" ht="25.5">
      <c r="B60" s="246" t="s">
        <v>6</v>
      </c>
      <c r="C60" s="247" t="s">
        <v>45</v>
      </c>
      <c r="D60" s="299">
        <v>0</v>
      </c>
      <c r="E60" s="220">
        <v>0</v>
      </c>
    </row>
    <row r="61" spans="2:5">
      <c r="B61" s="246" t="s">
        <v>8</v>
      </c>
      <c r="C61" s="247" t="s">
        <v>46</v>
      </c>
      <c r="D61" s="299">
        <v>0</v>
      </c>
      <c r="E61" s="220">
        <v>0</v>
      </c>
    </row>
    <row r="62" spans="2:5">
      <c r="B62" s="246" t="s">
        <v>9</v>
      </c>
      <c r="C62" s="247" t="s">
        <v>47</v>
      </c>
      <c r="D62" s="299">
        <v>676122.77</v>
      </c>
      <c r="E62" s="220">
        <f>D62/E21</f>
        <v>0.87441730216596514</v>
      </c>
    </row>
    <row r="63" spans="2:5">
      <c r="B63" s="246" t="s">
        <v>29</v>
      </c>
      <c r="C63" s="247" t="s">
        <v>48</v>
      </c>
      <c r="D63" s="299">
        <v>0</v>
      </c>
      <c r="E63" s="220">
        <v>0</v>
      </c>
    </row>
    <row r="64" spans="2:5">
      <c r="B64" s="244" t="s">
        <v>31</v>
      </c>
      <c r="C64" s="245" t="s">
        <v>49</v>
      </c>
      <c r="D64" s="320">
        <v>0</v>
      </c>
      <c r="E64" s="219">
        <f>D64/E21</f>
        <v>0</v>
      </c>
    </row>
    <row r="65" spans="2:7">
      <c r="B65" s="244" t="s">
        <v>33</v>
      </c>
      <c r="C65" s="245" t="s">
        <v>115</v>
      </c>
      <c r="D65" s="298">
        <v>0</v>
      </c>
      <c r="E65" s="219">
        <v>0</v>
      </c>
    </row>
    <row r="66" spans="2:7">
      <c r="B66" s="244" t="s">
        <v>50</v>
      </c>
      <c r="C66" s="245" t="s">
        <v>51</v>
      </c>
      <c r="D66" s="298">
        <v>0</v>
      </c>
      <c r="E66" s="219">
        <v>0</v>
      </c>
    </row>
    <row r="67" spans="2:7">
      <c r="B67" s="246" t="s">
        <v>52</v>
      </c>
      <c r="C67" s="247" t="s">
        <v>53</v>
      </c>
      <c r="D67" s="299">
        <v>0</v>
      </c>
      <c r="E67" s="220">
        <v>0</v>
      </c>
      <c r="G67" s="351"/>
    </row>
    <row r="68" spans="2:7">
      <c r="B68" s="246" t="s">
        <v>54</v>
      </c>
      <c r="C68" s="247" t="s">
        <v>55</v>
      </c>
      <c r="D68" s="299">
        <v>0</v>
      </c>
      <c r="E68" s="220">
        <v>0</v>
      </c>
      <c r="G68" s="351"/>
    </row>
    <row r="69" spans="2:7">
      <c r="B69" s="246" t="s">
        <v>56</v>
      </c>
      <c r="C69" s="247" t="s">
        <v>57</v>
      </c>
      <c r="D69" s="314">
        <v>20229.080000000002</v>
      </c>
      <c r="E69" s="220">
        <f>D69/E21</f>
        <v>2.6161901867170489E-2</v>
      </c>
    </row>
    <row r="70" spans="2:7">
      <c r="B70" s="248" t="s">
        <v>58</v>
      </c>
      <c r="C70" s="249" t="s">
        <v>59</v>
      </c>
      <c r="D70" s="301">
        <v>0</v>
      </c>
      <c r="E70" s="221">
        <v>0</v>
      </c>
    </row>
    <row r="71" spans="2:7">
      <c r="B71" s="236" t="s">
        <v>23</v>
      </c>
      <c r="C71" s="164" t="s">
        <v>61</v>
      </c>
      <c r="D71" s="302">
        <f>E13</f>
        <v>78531.41</v>
      </c>
      <c r="E71" s="222">
        <f>D71/E21</f>
        <v>0.10156324666818912</v>
      </c>
    </row>
    <row r="72" spans="2:7">
      <c r="B72" s="250" t="s">
        <v>60</v>
      </c>
      <c r="C72" s="251" t="s">
        <v>63</v>
      </c>
      <c r="D72" s="303">
        <f>E14</f>
        <v>598.63</v>
      </c>
      <c r="E72" s="223">
        <f>D72/E21</f>
        <v>7.7419730975132183E-4</v>
      </c>
    </row>
    <row r="73" spans="2:7">
      <c r="B73" s="252" t="s">
        <v>62</v>
      </c>
      <c r="C73" s="253" t="s">
        <v>65</v>
      </c>
      <c r="D73" s="304">
        <f>E17</f>
        <v>2255.23</v>
      </c>
      <c r="E73" s="224">
        <f>D73/E21</f>
        <v>2.9166480110760793E-3</v>
      </c>
    </row>
    <row r="74" spans="2:7">
      <c r="B74" s="236" t="s">
        <v>64</v>
      </c>
      <c r="C74" s="164" t="s">
        <v>66</v>
      </c>
      <c r="D74" s="302">
        <f>D58+D71+D72-D73</f>
        <v>773226.66</v>
      </c>
      <c r="E74" s="222">
        <f>E58+E71+E72-E73</f>
        <v>0.99999999999999978</v>
      </c>
    </row>
    <row r="75" spans="2:7">
      <c r="B75" s="246" t="s">
        <v>4</v>
      </c>
      <c r="C75" s="247" t="s">
        <v>67</v>
      </c>
      <c r="D75" s="299">
        <f>D74-D77</f>
        <v>134705.69000000006</v>
      </c>
      <c r="E75" s="220">
        <f>D75/E21</f>
        <v>0.17421242304294068</v>
      </c>
      <c r="G75" s="351"/>
    </row>
    <row r="76" spans="2:7">
      <c r="B76" s="246" t="s">
        <v>6</v>
      </c>
      <c r="C76" s="247" t="s">
        <v>116</v>
      </c>
      <c r="D76" s="299">
        <v>0</v>
      </c>
      <c r="E76" s="220">
        <f>D76/E21</f>
        <v>0</v>
      </c>
      <c r="G76" s="351"/>
    </row>
    <row r="77" spans="2:7" ht="13.5" thickBot="1">
      <c r="B77" s="254" t="s">
        <v>8</v>
      </c>
      <c r="C77" s="255" t="s">
        <v>117</v>
      </c>
      <c r="D77" s="305">
        <v>638520.97</v>
      </c>
      <c r="E77" s="225">
        <f>D77/E21</f>
        <v>0.82578757695705929</v>
      </c>
    </row>
    <row r="78" spans="2:7">
      <c r="B78" s="267"/>
      <c r="C78" s="267"/>
      <c r="D78" s="193"/>
      <c r="E78" s="193"/>
    </row>
    <row r="79" spans="2:7">
      <c r="B79" s="267"/>
      <c r="C79" s="267"/>
      <c r="D79" s="193"/>
      <c r="E79" s="193"/>
    </row>
    <row r="80" spans="2:7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182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145" t="s">
        <v>2</v>
      </c>
      <c r="D10" s="279" t="s">
        <v>199</v>
      </c>
      <c r="E10" s="229" t="s">
        <v>200</v>
      </c>
    </row>
    <row r="11" spans="2:12">
      <c r="B11" s="78" t="s">
        <v>3</v>
      </c>
      <c r="C11" s="25" t="s">
        <v>106</v>
      </c>
      <c r="D11" s="306">
        <v>1056659.06</v>
      </c>
      <c r="E11" s="230">
        <f>SUM(E12:E14,E16)</f>
        <v>1017084.76</v>
      </c>
      <c r="H11" s="351"/>
    </row>
    <row r="12" spans="2:12">
      <c r="B12" s="121" t="s">
        <v>4</v>
      </c>
      <c r="C12" s="153" t="s">
        <v>5</v>
      </c>
      <c r="D12" s="307">
        <v>1055274.2</v>
      </c>
      <c r="E12" s="226">
        <v>1013394.07</v>
      </c>
      <c r="H12" s="351"/>
    </row>
    <row r="13" spans="2:12">
      <c r="B13" s="121" t="s">
        <v>6</v>
      </c>
      <c r="C13" s="153" t="s">
        <v>7</v>
      </c>
      <c r="D13" s="307">
        <v>75.8</v>
      </c>
      <c r="E13" s="226">
        <v>137.56</v>
      </c>
      <c r="H13" s="351"/>
    </row>
    <row r="14" spans="2:12">
      <c r="B14" s="121" t="s">
        <v>8</v>
      </c>
      <c r="C14" s="153" t="s">
        <v>10</v>
      </c>
      <c r="D14" s="307">
        <v>1309.0600000000002</v>
      </c>
      <c r="E14" s="226">
        <v>3553.13</v>
      </c>
      <c r="H14" s="351"/>
    </row>
    <row r="15" spans="2:12">
      <c r="B15" s="121" t="s">
        <v>103</v>
      </c>
      <c r="C15" s="153" t="s">
        <v>11</v>
      </c>
      <c r="D15" s="307">
        <v>1309.0600000000002</v>
      </c>
      <c r="E15" s="226">
        <f>E14</f>
        <v>3553.13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7">
      <c r="B17" s="8" t="s">
        <v>13</v>
      </c>
      <c r="C17" s="141" t="s">
        <v>65</v>
      </c>
      <c r="D17" s="309">
        <v>1086.3699999999999</v>
      </c>
      <c r="E17" s="231">
        <f>SUM(E18:E20)</f>
        <v>1005.69</v>
      </c>
      <c r="H17" s="351"/>
    </row>
    <row r="18" spans="2:17">
      <c r="B18" s="121" t="s">
        <v>4</v>
      </c>
      <c r="C18" s="153" t="s">
        <v>11</v>
      </c>
      <c r="D18" s="308">
        <v>1086.3699999999999</v>
      </c>
      <c r="E18" s="227">
        <v>1005.69</v>
      </c>
      <c r="H18" s="351"/>
    </row>
    <row r="19" spans="2:17">
      <c r="B19" s="121" t="s">
        <v>6</v>
      </c>
      <c r="C19" s="153" t="s">
        <v>105</v>
      </c>
      <c r="D19" s="307">
        <v>0</v>
      </c>
      <c r="E19" s="226">
        <v>0</v>
      </c>
    </row>
    <row r="20" spans="2:17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7" ht="13.5" thickBot="1">
      <c r="B21" s="398" t="s">
        <v>107</v>
      </c>
      <c r="C21" s="399"/>
      <c r="D21" s="311">
        <v>1055572.69</v>
      </c>
      <c r="E21" s="209">
        <f>E11-E17</f>
        <v>1016079.0700000001</v>
      </c>
      <c r="F21" s="70"/>
      <c r="G21" s="354"/>
      <c r="H21" s="355"/>
      <c r="J21" s="356"/>
      <c r="K21" s="355"/>
    </row>
    <row r="22" spans="2:17">
      <c r="B22" s="3"/>
      <c r="C22" s="6"/>
      <c r="D22" s="232"/>
      <c r="E22" s="232"/>
      <c r="G22" s="354"/>
      <c r="H22" s="354"/>
    </row>
    <row r="23" spans="2:17" ht="13.5">
      <c r="B23" s="391" t="s">
        <v>101</v>
      </c>
      <c r="C23" s="400"/>
      <c r="D23" s="400"/>
      <c r="E23" s="400"/>
      <c r="G23" s="351"/>
    </row>
    <row r="24" spans="2:17" ht="14.25" thickBot="1">
      <c r="B24" s="390" t="s">
        <v>102</v>
      </c>
      <c r="C24" s="401"/>
      <c r="D24" s="401"/>
      <c r="E24" s="401"/>
    </row>
    <row r="25" spans="2:17" ht="13.5" thickBot="1">
      <c r="B25" s="76"/>
      <c r="C25" s="128" t="s">
        <v>2</v>
      </c>
      <c r="D25" s="279" t="s">
        <v>201</v>
      </c>
      <c r="E25" s="229" t="s">
        <v>200</v>
      </c>
    </row>
    <row r="26" spans="2:17">
      <c r="B26" s="83" t="s">
        <v>15</v>
      </c>
      <c r="C26" s="84" t="s">
        <v>16</v>
      </c>
      <c r="D26" s="286">
        <v>1021679.08</v>
      </c>
      <c r="E26" s="203">
        <f>D21</f>
        <v>1055572.69</v>
      </c>
      <c r="G26" s="361"/>
    </row>
    <row r="27" spans="2:17">
      <c r="B27" s="8" t="s">
        <v>17</v>
      </c>
      <c r="C27" s="9" t="s">
        <v>108</v>
      </c>
      <c r="D27" s="287">
        <v>94078.34</v>
      </c>
      <c r="E27" s="204">
        <v>-79829.960000000006</v>
      </c>
      <c r="F27" s="66"/>
      <c r="G27" s="372"/>
      <c r="H27" s="359"/>
      <c r="I27" s="351"/>
      <c r="J27" s="361"/>
    </row>
    <row r="28" spans="2:17">
      <c r="B28" s="8" t="s">
        <v>18</v>
      </c>
      <c r="C28" s="9" t="s">
        <v>19</v>
      </c>
      <c r="D28" s="287">
        <v>204657.79</v>
      </c>
      <c r="E28" s="205">
        <v>160833.41</v>
      </c>
      <c r="F28" s="66"/>
      <c r="G28" s="359"/>
      <c r="H28" s="359"/>
      <c r="I28" s="351"/>
      <c r="J28" s="361"/>
    </row>
    <row r="29" spans="2:17">
      <c r="B29" s="129" t="s">
        <v>4</v>
      </c>
      <c r="C29" s="122" t="s">
        <v>20</v>
      </c>
      <c r="D29" s="288">
        <v>204657.75</v>
      </c>
      <c r="E29" s="206">
        <v>156315.54</v>
      </c>
      <c r="F29" s="66"/>
      <c r="G29" s="359"/>
      <c r="H29" s="359"/>
      <c r="I29" s="351"/>
      <c r="J29" s="361"/>
    </row>
    <row r="30" spans="2:17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  <c r="Q30" s="159"/>
    </row>
    <row r="31" spans="2:17">
      <c r="B31" s="129" t="s">
        <v>8</v>
      </c>
      <c r="C31" s="122" t="s">
        <v>22</v>
      </c>
      <c r="D31" s="288">
        <v>0.04</v>
      </c>
      <c r="E31" s="206">
        <v>4517.87</v>
      </c>
      <c r="F31" s="66"/>
      <c r="G31" s="359"/>
      <c r="H31" s="359"/>
      <c r="I31" s="351"/>
      <c r="J31" s="361"/>
    </row>
    <row r="32" spans="2:17">
      <c r="B32" s="80" t="s">
        <v>23</v>
      </c>
      <c r="C32" s="10" t="s">
        <v>24</v>
      </c>
      <c r="D32" s="287">
        <v>110579.45</v>
      </c>
      <c r="E32" s="205">
        <v>240663.37</v>
      </c>
      <c r="F32" s="66"/>
      <c r="G32" s="372"/>
      <c r="H32" s="359"/>
      <c r="I32" s="351"/>
      <c r="J32" s="361"/>
    </row>
    <row r="33" spans="2:17">
      <c r="B33" s="129" t="s">
        <v>4</v>
      </c>
      <c r="C33" s="122" t="s">
        <v>25</v>
      </c>
      <c r="D33" s="288">
        <v>103334.89</v>
      </c>
      <c r="E33" s="206">
        <v>238761.31</v>
      </c>
      <c r="F33" s="66"/>
      <c r="G33" s="359"/>
      <c r="H33" s="359"/>
      <c r="I33" s="351"/>
      <c r="J33" s="361"/>
    </row>
    <row r="34" spans="2:17">
      <c r="B34" s="129" t="s">
        <v>6</v>
      </c>
      <c r="C34" s="122" t="s">
        <v>26</v>
      </c>
      <c r="D34" s="288">
        <v>6191.16</v>
      </c>
      <c r="E34" s="206">
        <v>1100.29</v>
      </c>
      <c r="F34" s="66"/>
      <c r="G34" s="359"/>
      <c r="H34" s="359"/>
      <c r="I34" s="351"/>
      <c r="J34" s="361"/>
      <c r="Q34" s="120"/>
    </row>
    <row r="35" spans="2:17">
      <c r="B35" s="129" t="s">
        <v>8</v>
      </c>
      <c r="C35" s="122" t="s">
        <v>27</v>
      </c>
      <c r="D35" s="288">
        <v>1053.4000000000001</v>
      </c>
      <c r="E35" s="206">
        <v>801.77</v>
      </c>
      <c r="F35" s="66"/>
      <c r="G35" s="359"/>
      <c r="H35" s="359"/>
      <c r="I35" s="351"/>
      <c r="J35" s="361"/>
    </row>
    <row r="36" spans="2:17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7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7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7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9"/>
      <c r="H39" s="359"/>
      <c r="I39" s="351"/>
      <c r="J39" s="361"/>
    </row>
    <row r="40" spans="2:17" ht="13.5" thickBot="1">
      <c r="B40" s="85" t="s">
        <v>35</v>
      </c>
      <c r="C40" s="86" t="s">
        <v>36</v>
      </c>
      <c r="D40" s="290">
        <v>230.81</v>
      </c>
      <c r="E40" s="208">
        <v>40336.339999999997</v>
      </c>
      <c r="G40" s="361"/>
    </row>
    <row r="41" spans="2:17" ht="13.5" thickBot="1">
      <c r="B41" s="87" t="s">
        <v>37</v>
      </c>
      <c r="C41" s="88" t="s">
        <v>38</v>
      </c>
      <c r="D41" s="291">
        <v>1115988.23</v>
      </c>
      <c r="E41" s="209">
        <f>SUM(E26,E27,E40)</f>
        <v>1016079.07</v>
      </c>
      <c r="F41" s="70"/>
      <c r="G41" s="361"/>
      <c r="H41" s="351"/>
      <c r="I41" s="351"/>
      <c r="J41" s="351"/>
    </row>
    <row r="42" spans="2:17">
      <c r="B42" s="81"/>
      <c r="C42" s="81"/>
      <c r="D42" s="117"/>
      <c r="E42" s="117"/>
      <c r="F42" s="70"/>
      <c r="G42" s="352"/>
    </row>
    <row r="43" spans="2:17" ht="13.5">
      <c r="B43" s="391" t="s">
        <v>60</v>
      </c>
      <c r="C43" s="392"/>
      <c r="D43" s="392"/>
      <c r="E43" s="392"/>
      <c r="G43" s="351"/>
    </row>
    <row r="44" spans="2:17" ht="14.25" thickBot="1">
      <c r="B44" s="390" t="s">
        <v>118</v>
      </c>
      <c r="C44" s="393"/>
      <c r="D44" s="393"/>
      <c r="E44" s="393"/>
      <c r="G44" s="351"/>
    </row>
    <row r="45" spans="2:17" ht="13.5" thickBot="1">
      <c r="B45" s="76"/>
      <c r="C45" s="24" t="s">
        <v>39</v>
      </c>
      <c r="D45" s="279" t="s">
        <v>201</v>
      </c>
      <c r="E45" s="229" t="s">
        <v>200</v>
      </c>
      <c r="G45" s="351"/>
      <c r="H45" s="378"/>
      <c r="I45" s="378"/>
    </row>
    <row r="46" spans="2:17">
      <c r="B46" s="12" t="s">
        <v>18</v>
      </c>
      <c r="C46" s="25" t="s">
        <v>109</v>
      </c>
      <c r="D46" s="292"/>
      <c r="E46" s="210"/>
      <c r="G46" s="351"/>
      <c r="H46" s="378"/>
      <c r="I46" s="378"/>
    </row>
    <row r="47" spans="2:17">
      <c r="B47" s="132" t="s">
        <v>4</v>
      </c>
      <c r="C47" s="122" t="s">
        <v>40</v>
      </c>
      <c r="D47" s="293">
        <v>97747.754539714108</v>
      </c>
      <c r="E47" s="211">
        <v>99711.20120000001</v>
      </c>
      <c r="G47" s="351"/>
    </row>
    <row r="48" spans="2:17">
      <c r="B48" s="133" t="s">
        <v>6</v>
      </c>
      <c r="C48" s="131" t="s">
        <v>41</v>
      </c>
      <c r="D48" s="293">
        <v>106771.2873</v>
      </c>
      <c r="E48" s="212">
        <v>92161.392500000002</v>
      </c>
      <c r="G48" s="365"/>
    </row>
    <row r="49" spans="2:7">
      <c r="B49" s="105" t="s">
        <v>23</v>
      </c>
      <c r="C49" s="107" t="s">
        <v>110</v>
      </c>
      <c r="D49" s="294"/>
      <c r="E49" s="213"/>
    </row>
    <row r="50" spans="2:7">
      <c r="B50" s="132" t="s">
        <v>4</v>
      </c>
      <c r="C50" s="122" t="s">
        <v>40</v>
      </c>
      <c r="D50" s="293">
        <v>10.452200000000001</v>
      </c>
      <c r="E50" s="214">
        <v>10.586300000000001</v>
      </c>
    </row>
    <row r="51" spans="2:7">
      <c r="B51" s="132" t="s">
        <v>6</v>
      </c>
      <c r="C51" s="122" t="s">
        <v>111</v>
      </c>
      <c r="D51" s="293">
        <v>10.319700000000001</v>
      </c>
      <c r="E51" s="214">
        <v>10.479600000000001</v>
      </c>
    </row>
    <row r="52" spans="2:7">
      <c r="B52" s="132" t="s">
        <v>8</v>
      </c>
      <c r="C52" s="122" t="s">
        <v>112</v>
      </c>
      <c r="D52" s="293">
        <v>10.513900000000001</v>
      </c>
      <c r="E52" s="214">
        <v>11.0931</v>
      </c>
    </row>
    <row r="53" spans="2:7" ht="13.5" thickBot="1">
      <c r="B53" s="134" t="s">
        <v>9</v>
      </c>
      <c r="C53" s="135" t="s">
        <v>41</v>
      </c>
      <c r="D53" s="295">
        <v>10.4521</v>
      </c>
      <c r="E53" s="215">
        <v>11.025</v>
      </c>
    </row>
    <row r="54" spans="2:7">
      <c r="B54" s="96"/>
      <c r="C54" s="97"/>
      <c r="D54" s="216"/>
      <c r="E54" s="216"/>
    </row>
    <row r="55" spans="2:7" ht="13.5">
      <c r="B55" s="391" t="s">
        <v>62</v>
      </c>
      <c r="C55" s="396"/>
      <c r="D55" s="396"/>
      <c r="E55" s="396"/>
    </row>
    <row r="56" spans="2:7" ht="14.25" thickBot="1">
      <c r="B56" s="390" t="s">
        <v>113</v>
      </c>
      <c r="C56" s="397"/>
      <c r="D56" s="397"/>
      <c r="E56" s="397"/>
    </row>
    <row r="57" spans="2:7" ht="23.25" thickBot="1">
      <c r="B57" s="385" t="s">
        <v>42</v>
      </c>
      <c r="C57" s="386"/>
      <c r="D57" s="296" t="s">
        <v>119</v>
      </c>
      <c r="E57" s="217" t="s">
        <v>114</v>
      </c>
    </row>
    <row r="58" spans="2:7">
      <c r="B58" s="17" t="s">
        <v>18</v>
      </c>
      <c r="C58" s="108" t="s">
        <v>43</v>
      </c>
      <c r="D58" s="297">
        <f>SUM(D59:D70)</f>
        <v>1013394.0700000001</v>
      </c>
      <c r="E58" s="218">
        <f>D58/E21</f>
        <v>0.99735748911745614</v>
      </c>
    </row>
    <row r="59" spans="2:7" ht="25.5">
      <c r="B59" s="18" t="s">
        <v>4</v>
      </c>
      <c r="C59" s="11" t="s">
        <v>44</v>
      </c>
      <c r="D59" s="298">
        <v>0</v>
      </c>
      <c r="E59" s="219">
        <v>0</v>
      </c>
    </row>
    <row r="60" spans="2:7" ht="25.5">
      <c r="B60" s="13" t="s">
        <v>6</v>
      </c>
      <c r="C60" s="5" t="s">
        <v>45</v>
      </c>
      <c r="D60" s="299">
        <v>0</v>
      </c>
      <c r="E60" s="220">
        <v>0</v>
      </c>
    </row>
    <row r="61" spans="2:7">
      <c r="B61" s="13" t="s">
        <v>8</v>
      </c>
      <c r="C61" s="5" t="s">
        <v>46</v>
      </c>
      <c r="D61" s="299">
        <v>0</v>
      </c>
      <c r="E61" s="220">
        <v>0</v>
      </c>
    </row>
    <row r="62" spans="2:7">
      <c r="B62" s="13" t="s">
        <v>9</v>
      </c>
      <c r="C62" s="5" t="s">
        <v>47</v>
      </c>
      <c r="D62" s="299">
        <v>0</v>
      </c>
      <c r="E62" s="220">
        <f>D62/E21</f>
        <v>0</v>
      </c>
    </row>
    <row r="63" spans="2:7">
      <c r="B63" s="13" t="s">
        <v>29</v>
      </c>
      <c r="C63" s="5" t="s">
        <v>48</v>
      </c>
      <c r="D63" s="299">
        <v>0</v>
      </c>
      <c r="E63" s="220">
        <v>0</v>
      </c>
    </row>
    <row r="64" spans="2:7">
      <c r="B64" s="18" t="s">
        <v>31</v>
      </c>
      <c r="C64" s="11" t="s">
        <v>49</v>
      </c>
      <c r="D64" s="320">
        <v>953661.55</v>
      </c>
      <c r="E64" s="219">
        <f>D64/E21</f>
        <v>0.93857021383188222</v>
      </c>
      <c r="G64" s="351"/>
    </row>
    <row r="65" spans="2:7">
      <c r="B65" s="18" t="s">
        <v>33</v>
      </c>
      <c r="C65" s="11" t="s">
        <v>115</v>
      </c>
      <c r="D65" s="298">
        <v>0</v>
      </c>
      <c r="E65" s="219">
        <v>0</v>
      </c>
    </row>
    <row r="66" spans="2:7">
      <c r="B66" s="18" t="s">
        <v>50</v>
      </c>
      <c r="C66" s="11" t="s">
        <v>51</v>
      </c>
      <c r="D66" s="298">
        <v>0</v>
      </c>
      <c r="E66" s="219">
        <v>0</v>
      </c>
    </row>
    <row r="67" spans="2:7">
      <c r="B67" s="13" t="s">
        <v>52</v>
      </c>
      <c r="C67" s="5" t="s">
        <v>53</v>
      </c>
      <c r="D67" s="299">
        <v>0</v>
      </c>
      <c r="E67" s="220">
        <v>0</v>
      </c>
      <c r="G67" s="351"/>
    </row>
    <row r="68" spans="2:7">
      <c r="B68" s="13" t="s">
        <v>54</v>
      </c>
      <c r="C68" s="5" t="s">
        <v>55</v>
      </c>
      <c r="D68" s="299">
        <v>0</v>
      </c>
      <c r="E68" s="220">
        <v>0</v>
      </c>
      <c r="G68" s="351"/>
    </row>
    <row r="69" spans="2:7">
      <c r="B69" s="13" t="s">
        <v>56</v>
      </c>
      <c r="C69" s="5" t="s">
        <v>57</v>
      </c>
      <c r="D69" s="314">
        <v>59732.52</v>
      </c>
      <c r="E69" s="220">
        <f>D69/E21</f>
        <v>5.8787275285573981E-2</v>
      </c>
    </row>
    <row r="70" spans="2:7">
      <c r="B70" s="99" t="s">
        <v>58</v>
      </c>
      <c r="C70" s="100" t="s">
        <v>59</v>
      </c>
      <c r="D70" s="301">
        <v>0</v>
      </c>
      <c r="E70" s="221">
        <v>0</v>
      </c>
    </row>
    <row r="71" spans="2:7">
      <c r="B71" s="105" t="s">
        <v>23</v>
      </c>
      <c r="C71" s="10" t="s">
        <v>61</v>
      </c>
      <c r="D71" s="302">
        <f>E13</f>
        <v>137.56</v>
      </c>
      <c r="E71" s="222">
        <f>D71/E21</f>
        <v>1.3538316461926531E-4</v>
      </c>
    </row>
    <row r="72" spans="2:7">
      <c r="B72" s="102" t="s">
        <v>60</v>
      </c>
      <c r="C72" s="103" t="s">
        <v>63</v>
      </c>
      <c r="D72" s="303">
        <f>E14</f>
        <v>3553.13</v>
      </c>
      <c r="E72" s="223">
        <f>D72/E21</f>
        <v>3.4969030510588117E-3</v>
      </c>
    </row>
    <row r="73" spans="2:7">
      <c r="B73" s="19" t="s">
        <v>62</v>
      </c>
      <c r="C73" s="20" t="s">
        <v>65</v>
      </c>
      <c r="D73" s="304">
        <f>E17</f>
        <v>1005.69</v>
      </c>
      <c r="E73" s="224">
        <f>D73/E21</f>
        <v>9.8977533313426088E-4</v>
      </c>
    </row>
    <row r="74" spans="2:7">
      <c r="B74" s="105" t="s">
        <v>64</v>
      </c>
      <c r="C74" s="10" t="s">
        <v>66</v>
      </c>
      <c r="D74" s="302">
        <f>D58+D71+D72-D73</f>
        <v>1016079.0700000002</v>
      </c>
      <c r="E74" s="222">
        <f>E58+E71+E72-E73</f>
        <v>1</v>
      </c>
    </row>
    <row r="75" spans="2:7">
      <c r="B75" s="13" t="s">
        <v>4</v>
      </c>
      <c r="C75" s="5" t="s">
        <v>67</v>
      </c>
      <c r="D75" s="299">
        <f>D74-D77</f>
        <v>1016079.0700000002</v>
      </c>
      <c r="E75" s="220">
        <f>D75/E21</f>
        <v>1.0000000000000002</v>
      </c>
      <c r="G75" s="351"/>
    </row>
    <row r="76" spans="2:7">
      <c r="B76" s="13" t="s">
        <v>6</v>
      </c>
      <c r="C76" s="5" t="s">
        <v>116</v>
      </c>
      <c r="D76" s="299">
        <v>0</v>
      </c>
      <c r="E76" s="220">
        <f>D76/E21</f>
        <v>0</v>
      </c>
      <c r="G76" s="351"/>
    </row>
    <row r="77" spans="2:7" ht="13.5" thickBot="1">
      <c r="B77" s="14" t="s">
        <v>8</v>
      </c>
      <c r="C77" s="15" t="s">
        <v>117</v>
      </c>
      <c r="D77" s="305">
        <v>0</v>
      </c>
      <c r="E77" s="225">
        <f>D77/E21</f>
        <v>0</v>
      </c>
    </row>
    <row r="78" spans="2:7">
      <c r="B78" s="1"/>
      <c r="C78" s="1"/>
      <c r="D78" s="193"/>
      <c r="E78" s="193"/>
    </row>
    <row r="79" spans="2:7">
      <c r="B79" s="1"/>
      <c r="C79" s="1"/>
      <c r="D79" s="193"/>
      <c r="E79" s="193"/>
    </row>
    <row r="80" spans="2:7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183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145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25" t="s">
        <v>106</v>
      </c>
      <c r="D11" s="306">
        <v>1355671.8099999998</v>
      </c>
      <c r="E11" s="230">
        <f>SUM(E12:E14,E16)</f>
        <v>1154457.3599999999</v>
      </c>
      <c r="H11" s="351"/>
    </row>
    <row r="12" spans="2:12">
      <c r="B12" s="121" t="s">
        <v>4</v>
      </c>
      <c r="C12" s="153" t="s">
        <v>5</v>
      </c>
      <c r="D12" s="307">
        <v>1355448.0899999999</v>
      </c>
      <c r="E12" s="226">
        <v>1151556.26</v>
      </c>
      <c r="H12" s="351"/>
    </row>
    <row r="13" spans="2:12">
      <c r="B13" s="121" t="s">
        <v>6</v>
      </c>
      <c r="C13" s="153" t="s">
        <v>7</v>
      </c>
      <c r="D13" s="307">
        <v>223.72</v>
      </c>
      <c r="E13" s="226">
        <v>124.42</v>
      </c>
      <c r="H13" s="351"/>
    </row>
    <row r="14" spans="2:12">
      <c r="B14" s="121" t="s">
        <v>8</v>
      </c>
      <c r="C14" s="153" t="s">
        <v>10</v>
      </c>
      <c r="D14" s="307">
        <v>0</v>
      </c>
      <c r="E14" s="226">
        <v>2776.68</v>
      </c>
      <c r="H14" s="351"/>
    </row>
    <row r="15" spans="2:12">
      <c r="B15" s="121" t="s">
        <v>103</v>
      </c>
      <c r="C15" s="153" t="s">
        <v>11</v>
      </c>
      <c r="D15" s="307">
        <v>0</v>
      </c>
      <c r="E15" s="226">
        <f>E14</f>
        <v>2776.68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7">
      <c r="B17" s="8" t="s">
        <v>13</v>
      </c>
      <c r="C17" s="141" t="s">
        <v>65</v>
      </c>
      <c r="D17" s="309">
        <v>8046.45</v>
      </c>
      <c r="E17" s="231">
        <f>SUM(E18:E20)</f>
        <v>1157.5999999999999</v>
      </c>
      <c r="H17" s="351"/>
    </row>
    <row r="18" spans="2:17">
      <c r="B18" s="121" t="s">
        <v>4</v>
      </c>
      <c r="C18" s="153" t="s">
        <v>11</v>
      </c>
      <c r="D18" s="308">
        <v>8046.45</v>
      </c>
      <c r="E18" s="227">
        <v>1157.5999999999999</v>
      </c>
      <c r="H18" s="351"/>
    </row>
    <row r="19" spans="2:17">
      <c r="B19" s="121" t="s">
        <v>6</v>
      </c>
      <c r="C19" s="153" t="s">
        <v>105</v>
      </c>
      <c r="D19" s="307">
        <v>0</v>
      </c>
      <c r="E19" s="226">
        <v>0</v>
      </c>
    </row>
    <row r="20" spans="2:17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7" ht="13.5" thickBot="1">
      <c r="B21" s="398" t="s">
        <v>107</v>
      </c>
      <c r="C21" s="399"/>
      <c r="D21" s="311">
        <v>1347625.3599999999</v>
      </c>
      <c r="E21" s="209">
        <f>E11-E17</f>
        <v>1153299.7599999998</v>
      </c>
      <c r="F21" s="70"/>
      <c r="G21" s="354"/>
      <c r="H21" s="355"/>
      <c r="J21" s="356"/>
      <c r="K21" s="355"/>
    </row>
    <row r="22" spans="2:17">
      <c r="B22" s="3"/>
      <c r="C22" s="6"/>
      <c r="D22" s="232"/>
      <c r="E22" s="7"/>
      <c r="G22" s="354"/>
      <c r="H22" s="383"/>
    </row>
    <row r="23" spans="2:17" ht="13.5">
      <c r="B23" s="391" t="s">
        <v>101</v>
      </c>
      <c r="C23" s="400"/>
      <c r="D23" s="400"/>
      <c r="E23" s="400"/>
      <c r="G23" s="351"/>
    </row>
    <row r="24" spans="2:17" ht="14.25" thickBot="1">
      <c r="B24" s="390" t="s">
        <v>102</v>
      </c>
      <c r="C24" s="401"/>
      <c r="D24" s="401"/>
      <c r="E24" s="401"/>
    </row>
    <row r="25" spans="2:17" ht="13.5" thickBot="1">
      <c r="B25" s="76"/>
      <c r="C25" s="128" t="s">
        <v>2</v>
      </c>
      <c r="D25" s="279" t="s">
        <v>201</v>
      </c>
      <c r="E25" s="229" t="s">
        <v>200</v>
      </c>
    </row>
    <row r="26" spans="2:17">
      <c r="B26" s="269" t="s">
        <v>15</v>
      </c>
      <c r="C26" s="270" t="s">
        <v>16</v>
      </c>
      <c r="D26" s="286">
        <v>1206305.8599999999</v>
      </c>
      <c r="E26" s="203">
        <f>D21</f>
        <v>1347625.3599999999</v>
      </c>
      <c r="G26" s="361"/>
    </row>
    <row r="27" spans="2:17">
      <c r="B27" s="161" t="s">
        <v>17</v>
      </c>
      <c r="C27" s="162" t="s">
        <v>108</v>
      </c>
      <c r="D27" s="287">
        <v>23220.95</v>
      </c>
      <c r="E27" s="204">
        <v>-227272.25</v>
      </c>
      <c r="F27" s="66"/>
      <c r="G27" s="372"/>
      <c r="H27" s="359"/>
      <c r="I27" s="351"/>
      <c r="J27" s="361"/>
    </row>
    <row r="28" spans="2:17">
      <c r="B28" s="161" t="s">
        <v>18</v>
      </c>
      <c r="C28" s="162" t="s">
        <v>19</v>
      </c>
      <c r="D28" s="287">
        <v>181335.71</v>
      </c>
      <c r="E28" s="205">
        <v>155183.76</v>
      </c>
      <c r="F28" s="66"/>
      <c r="G28" s="359"/>
      <c r="H28" s="359"/>
      <c r="I28" s="351"/>
      <c r="J28" s="361"/>
    </row>
    <row r="29" spans="2:17">
      <c r="B29" s="172" t="s">
        <v>4</v>
      </c>
      <c r="C29" s="157" t="s">
        <v>20</v>
      </c>
      <c r="D29" s="288">
        <v>181335.71</v>
      </c>
      <c r="E29" s="206">
        <v>155183.76</v>
      </c>
      <c r="F29" s="66"/>
      <c r="G29" s="359"/>
      <c r="H29" s="359"/>
      <c r="I29" s="351"/>
      <c r="J29" s="361"/>
    </row>
    <row r="30" spans="2:17">
      <c r="B30" s="172" t="s">
        <v>6</v>
      </c>
      <c r="C30" s="157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  <c r="Q30" s="159"/>
    </row>
    <row r="31" spans="2:17">
      <c r="B31" s="172" t="s">
        <v>8</v>
      </c>
      <c r="C31" s="157" t="s">
        <v>22</v>
      </c>
      <c r="D31" s="288">
        <v>0</v>
      </c>
      <c r="E31" s="206">
        <v>0</v>
      </c>
      <c r="F31" s="66"/>
      <c r="G31" s="359"/>
      <c r="H31" s="359"/>
      <c r="I31" s="351"/>
      <c r="J31" s="361"/>
    </row>
    <row r="32" spans="2:17">
      <c r="B32" s="163" t="s">
        <v>23</v>
      </c>
      <c r="C32" s="164" t="s">
        <v>24</v>
      </c>
      <c r="D32" s="287">
        <v>158114.76</v>
      </c>
      <c r="E32" s="205">
        <v>382456.01</v>
      </c>
      <c r="F32" s="66"/>
      <c r="G32" s="372"/>
      <c r="H32" s="359"/>
      <c r="I32" s="351"/>
      <c r="J32" s="361"/>
    </row>
    <row r="33" spans="2:17">
      <c r="B33" s="172" t="s">
        <v>4</v>
      </c>
      <c r="C33" s="157" t="s">
        <v>25</v>
      </c>
      <c r="D33" s="288">
        <v>157272.98000000001</v>
      </c>
      <c r="E33" s="206">
        <v>380622.01</v>
      </c>
      <c r="F33" s="66"/>
      <c r="G33" s="359"/>
      <c r="H33" s="359"/>
      <c r="I33" s="351"/>
      <c r="J33" s="361"/>
    </row>
    <row r="34" spans="2:17">
      <c r="B34" s="172" t="s">
        <v>6</v>
      </c>
      <c r="C34" s="157" t="s">
        <v>26</v>
      </c>
      <c r="D34" s="288">
        <v>0</v>
      </c>
      <c r="E34" s="206">
        <v>1110.08</v>
      </c>
      <c r="F34" s="66"/>
      <c r="G34" s="359"/>
      <c r="H34" s="359"/>
      <c r="I34" s="351"/>
      <c r="J34" s="361"/>
      <c r="Q34" s="120"/>
    </row>
    <row r="35" spans="2:17">
      <c r="B35" s="172" t="s">
        <v>8</v>
      </c>
      <c r="C35" s="157" t="s">
        <v>27</v>
      </c>
      <c r="D35" s="288">
        <v>841.71</v>
      </c>
      <c r="E35" s="206">
        <v>723.91</v>
      </c>
      <c r="F35" s="66"/>
      <c r="G35" s="359"/>
      <c r="H35" s="359"/>
      <c r="I35" s="351"/>
      <c r="J35" s="361"/>
    </row>
    <row r="36" spans="2:17">
      <c r="B36" s="172" t="s">
        <v>9</v>
      </c>
      <c r="C36" s="157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7" ht="25.5">
      <c r="B37" s="172" t="s">
        <v>29</v>
      </c>
      <c r="C37" s="157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7">
      <c r="B38" s="172" t="s">
        <v>31</v>
      </c>
      <c r="C38" s="157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7">
      <c r="B39" s="173" t="s">
        <v>33</v>
      </c>
      <c r="C39" s="174" t="s">
        <v>34</v>
      </c>
      <c r="D39" s="289">
        <v>7.0000000000000007E-2</v>
      </c>
      <c r="E39" s="207">
        <v>0.01</v>
      </c>
      <c r="F39" s="66"/>
      <c r="G39" s="359"/>
      <c r="H39" s="359"/>
      <c r="I39" s="351"/>
      <c r="J39" s="361"/>
    </row>
    <row r="40" spans="2:17" ht="13.5" thickBot="1">
      <c r="B40" s="271" t="s">
        <v>35</v>
      </c>
      <c r="C40" s="272" t="s">
        <v>36</v>
      </c>
      <c r="D40" s="290">
        <v>28659.19</v>
      </c>
      <c r="E40" s="208">
        <v>32946.65</v>
      </c>
      <c r="G40" s="361"/>
      <c r="H40" s="351"/>
      <c r="I40" s="351"/>
      <c r="J40" s="351"/>
    </row>
    <row r="41" spans="2:17" ht="13.5" thickBot="1">
      <c r="B41" s="273" t="s">
        <v>37</v>
      </c>
      <c r="C41" s="274" t="s">
        <v>38</v>
      </c>
      <c r="D41" s="291">
        <v>1258186</v>
      </c>
      <c r="E41" s="209">
        <f>SUM(E26,E27,E40)</f>
        <v>1153299.7599999998</v>
      </c>
      <c r="F41" s="70"/>
      <c r="G41" s="361"/>
    </row>
    <row r="42" spans="2:17">
      <c r="B42" s="275"/>
      <c r="C42" s="275"/>
      <c r="D42" s="117"/>
      <c r="E42" s="117"/>
      <c r="F42" s="70"/>
      <c r="G42" s="352"/>
    </row>
    <row r="43" spans="2:17" ht="13.5">
      <c r="B43" s="402" t="s">
        <v>60</v>
      </c>
      <c r="C43" s="392"/>
      <c r="D43" s="392"/>
      <c r="E43" s="392"/>
      <c r="G43" s="351"/>
    </row>
    <row r="44" spans="2:17" ht="14.25" thickBot="1">
      <c r="B44" s="403" t="s">
        <v>118</v>
      </c>
      <c r="C44" s="393"/>
      <c r="D44" s="393"/>
      <c r="E44" s="393"/>
      <c r="G44" s="351"/>
    </row>
    <row r="45" spans="2:17" ht="13.5" thickBot="1">
      <c r="B45" s="258"/>
      <c r="C45" s="259" t="s">
        <v>39</v>
      </c>
      <c r="D45" s="279" t="s">
        <v>201</v>
      </c>
      <c r="E45" s="229" t="s">
        <v>200</v>
      </c>
      <c r="G45" s="351"/>
      <c r="H45" s="378"/>
      <c r="I45" s="378"/>
    </row>
    <row r="46" spans="2:17">
      <c r="B46" s="256" t="s">
        <v>18</v>
      </c>
      <c r="C46" s="257" t="s">
        <v>109</v>
      </c>
      <c r="D46" s="292"/>
      <c r="E46" s="210"/>
      <c r="G46" s="351"/>
      <c r="H46" s="378"/>
      <c r="I46" s="378"/>
    </row>
    <row r="47" spans="2:17">
      <c r="B47" s="234" t="s">
        <v>4</v>
      </c>
      <c r="C47" s="157" t="s">
        <v>40</v>
      </c>
      <c r="D47" s="293">
        <v>110588.08225080442</v>
      </c>
      <c r="E47" s="211">
        <v>118454.5943</v>
      </c>
      <c r="G47" s="351"/>
    </row>
    <row r="48" spans="2:17">
      <c r="B48" s="235" t="s">
        <v>6</v>
      </c>
      <c r="C48" s="174" t="s">
        <v>41</v>
      </c>
      <c r="D48" s="293">
        <v>112623.6574</v>
      </c>
      <c r="E48" s="212">
        <v>98895.936499999996</v>
      </c>
      <c r="G48" s="365"/>
    </row>
    <row r="49" spans="2:7">
      <c r="B49" s="236" t="s">
        <v>23</v>
      </c>
      <c r="C49" s="237" t="s">
        <v>110</v>
      </c>
      <c r="D49" s="294"/>
      <c r="E49" s="213"/>
    </row>
    <row r="50" spans="2:7">
      <c r="B50" s="234" t="s">
        <v>4</v>
      </c>
      <c r="C50" s="157" t="s">
        <v>40</v>
      </c>
      <c r="D50" s="293">
        <v>10.908100000000001</v>
      </c>
      <c r="E50" s="214">
        <v>11.376700000000001</v>
      </c>
    </row>
    <row r="51" spans="2:7">
      <c r="B51" s="234" t="s">
        <v>6</v>
      </c>
      <c r="C51" s="157" t="s">
        <v>111</v>
      </c>
      <c r="D51" s="293">
        <v>10.9056</v>
      </c>
      <c r="E51" s="214">
        <v>11.376700000000001</v>
      </c>
    </row>
    <row r="52" spans="2:7">
      <c r="B52" s="234" t="s">
        <v>8</v>
      </c>
      <c r="C52" s="157" t="s">
        <v>112</v>
      </c>
      <c r="D52" s="293">
        <v>11.172600000000001</v>
      </c>
      <c r="E52" s="214">
        <v>11.661800000000001</v>
      </c>
    </row>
    <row r="53" spans="2:7" ht="13.5" thickBot="1">
      <c r="B53" s="238" t="s">
        <v>9</v>
      </c>
      <c r="C53" s="239" t="s">
        <v>41</v>
      </c>
      <c r="D53" s="295">
        <v>11.1716</v>
      </c>
      <c r="E53" s="215">
        <v>11.661800000000001</v>
      </c>
    </row>
    <row r="54" spans="2:7">
      <c r="B54" s="240"/>
      <c r="C54" s="241"/>
      <c r="D54" s="216"/>
      <c r="E54" s="216"/>
    </row>
    <row r="55" spans="2:7" ht="13.5">
      <c r="B55" s="402" t="s">
        <v>62</v>
      </c>
      <c r="C55" s="396"/>
      <c r="D55" s="396"/>
      <c r="E55" s="396"/>
    </row>
    <row r="56" spans="2:7" ht="14.25" thickBot="1">
      <c r="B56" s="403" t="s">
        <v>113</v>
      </c>
      <c r="C56" s="397"/>
      <c r="D56" s="397"/>
      <c r="E56" s="397"/>
    </row>
    <row r="57" spans="2:7" ht="23.25" thickBot="1">
      <c r="B57" s="404" t="s">
        <v>42</v>
      </c>
      <c r="C57" s="405"/>
      <c r="D57" s="296" t="s">
        <v>119</v>
      </c>
      <c r="E57" s="217" t="s">
        <v>114</v>
      </c>
    </row>
    <row r="58" spans="2:7">
      <c r="B58" s="242" t="s">
        <v>18</v>
      </c>
      <c r="C58" s="243" t="s">
        <v>43</v>
      </c>
      <c r="D58" s="297">
        <f>SUM(D59:D70)</f>
        <v>1151556.26</v>
      </c>
      <c r="E58" s="218">
        <f>D58/E21</f>
        <v>0.99848825079093073</v>
      </c>
    </row>
    <row r="59" spans="2:7" ht="25.5">
      <c r="B59" s="244" t="s">
        <v>4</v>
      </c>
      <c r="C59" s="245" t="s">
        <v>44</v>
      </c>
      <c r="D59" s="298">
        <v>0</v>
      </c>
      <c r="E59" s="219">
        <v>0</v>
      </c>
    </row>
    <row r="60" spans="2:7" ht="25.5">
      <c r="B60" s="246" t="s">
        <v>6</v>
      </c>
      <c r="C60" s="247" t="s">
        <v>45</v>
      </c>
      <c r="D60" s="299">
        <v>0</v>
      </c>
      <c r="E60" s="220">
        <v>0</v>
      </c>
    </row>
    <row r="61" spans="2:7">
      <c r="B61" s="246" t="s">
        <v>8</v>
      </c>
      <c r="C61" s="247" t="s">
        <v>46</v>
      </c>
      <c r="D61" s="299">
        <v>0</v>
      </c>
      <c r="E61" s="220">
        <v>0</v>
      </c>
    </row>
    <row r="62" spans="2:7">
      <c r="B62" s="246" t="s">
        <v>9</v>
      </c>
      <c r="C62" s="247" t="s">
        <v>47</v>
      </c>
      <c r="D62" s="299">
        <v>0</v>
      </c>
      <c r="E62" s="220">
        <f>D62/E21</f>
        <v>0</v>
      </c>
    </row>
    <row r="63" spans="2:7">
      <c r="B63" s="246" t="s">
        <v>29</v>
      </c>
      <c r="C63" s="247" t="s">
        <v>48</v>
      </c>
      <c r="D63" s="299">
        <v>0</v>
      </c>
      <c r="E63" s="220">
        <v>0</v>
      </c>
    </row>
    <row r="64" spans="2:7">
      <c r="B64" s="244" t="s">
        <v>31</v>
      </c>
      <c r="C64" s="245" t="s">
        <v>49</v>
      </c>
      <c r="D64" s="320">
        <v>1106297.8600000001</v>
      </c>
      <c r="E64" s="219">
        <f>D64/E21</f>
        <v>0.9592457211644615</v>
      </c>
      <c r="G64" s="351"/>
    </row>
    <row r="65" spans="2:7">
      <c r="B65" s="244" t="s">
        <v>33</v>
      </c>
      <c r="C65" s="245" t="s">
        <v>115</v>
      </c>
      <c r="D65" s="298">
        <v>0</v>
      </c>
      <c r="E65" s="219">
        <v>0</v>
      </c>
    </row>
    <row r="66" spans="2:7">
      <c r="B66" s="244" t="s">
        <v>50</v>
      </c>
      <c r="C66" s="245" t="s">
        <v>51</v>
      </c>
      <c r="D66" s="298">
        <v>0</v>
      </c>
      <c r="E66" s="219">
        <v>0</v>
      </c>
    </row>
    <row r="67" spans="2:7">
      <c r="B67" s="246" t="s">
        <v>52</v>
      </c>
      <c r="C67" s="247" t="s">
        <v>53</v>
      </c>
      <c r="D67" s="299">
        <v>0</v>
      </c>
      <c r="E67" s="220">
        <v>0</v>
      </c>
      <c r="G67" s="351"/>
    </row>
    <row r="68" spans="2:7">
      <c r="B68" s="246" t="s">
        <v>54</v>
      </c>
      <c r="C68" s="247" t="s">
        <v>55</v>
      </c>
      <c r="D68" s="299">
        <v>0</v>
      </c>
      <c r="E68" s="220">
        <v>0</v>
      </c>
      <c r="G68" s="351"/>
    </row>
    <row r="69" spans="2:7">
      <c r="B69" s="246" t="s">
        <v>56</v>
      </c>
      <c r="C69" s="247" t="s">
        <v>57</v>
      </c>
      <c r="D69" s="314">
        <v>45258.400000000001</v>
      </c>
      <c r="E69" s="220">
        <f>D69/E21</f>
        <v>3.9242529626469368E-2</v>
      </c>
    </row>
    <row r="70" spans="2:7">
      <c r="B70" s="248" t="s">
        <v>58</v>
      </c>
      <c r="C70" s="249" t="s">
        <v>59</v>
      </c>
      <c r="D70" s="301">
        <v>0</v>
      </c>
      <c r="E70" s="221">
        <v>0</v>
      </c>
    </row>
    <row r="71" spans="2:7">
      <c r="B71" s="236" t="s">
        <v>23</v>
      </c>
      <c r="C71" s="164" t="s">
        <v>61</v>
      </c>
      <c r="D71" s="302">
        <f>E13</f>
        <v>124.42</v>
      </c>
      <c r="E71" s="222">
        <f>D71/E21</f>
        <v>1.07881753135889E-4</v>
      </c>
    </row>
    <row r="72" spans="2:7">
      <c r="B72" s="250" t="s">
        <v>60</v>
      </c>
      <c r="C72" s="251" t="s">
        <v>63</v>
      </c>
      <c r="D72" s="303">
        <f>E14</f>
        <v>2776.68</v>
      </c>
      <c r="E72" s="223">
        <f>D72/E21</f>
        <v>2.4075960962655543E-3</v>
      </c>
    </row>
    <row r="73" spans="2:7">
      <c r="B73" s="252" t="s">
        <v>62</v>
      </c>
      <c r="C73" s="253" t="s">
        <v>65</v>
      </c>
      <c r="D73" s="304">
        <f>E17</f>
        <v>1157.5999999999999</v>
      </c>
      <c r="E73" s="224">
        <f>D73/E21</f>
        <v>1.0037286403319812E-3</v>
      </c>
    </row>
    <row r="74" spans="2:7">
      <c r="B74" s="236" t="s">
        <v>64</v>
      </c>
      <c r="C74" s="164" t="s">
        <v>66</v>
      </c>
      <c r="D74" s="302">
        <f>D58+D71+D72-D73</f>
        <v>1153299.7599999998</v>
      </c>
      <c r="E74" s="222">
        <f>E58+E71+E72-E73</f>
        <v>1.0000000000000002</v>
      </c>
    </row>
    <row r="75" spans="2:7">
      <c r="B75" s="246" t="s">
        <v>4</v>
      </c>
      <c r="C75" s="247" t="s">
        <v>67</v>
      </c>
      <c r="D75" s="299">
        <f>D74-D77</f>
        <v>1153299.7599999998</v>
      </c>
      <c r="E75" s="220">
        <f>D75/E21</f>
        <v>1</v>
      </c>
      <c r="G75" s="351"/>
    </row>
    <row r="76" spans="2:7">
      <c r="B76" s="246" t="s">
        <v>6</v>
      </c>
      <c r="C76" s="247" t="s">
        <v>116</v>
      </c>
      <c r="D76" s="299">
        <v>0</v>
      </c>
      <c r="E76" s="220">
        <f>D76/E21</f>
        <v>0</v>
      </c>
      <c r="G76" s="351"/>
    </row>
    <row r="77" spans="2:7" ht="13.5" thickBot="1">
      <c r="B77" s="254" t="s">
        <v>8</v>
      </c>
      <c r="C77" s="255" t="s">
        <v>117</v>
      </c>
      <c r="D77" s="305">
        <v>0</v>
      </c>
      <c r="E77" s="225">
        <f>D77/E21</f>
        <v>0</v>
      </c>
    </row>
    <row r="78" spans="2:7">
      <c r="B78" s="267"/>
      <c r="C78" s="267"/>
      <c r="D78" s="193"/>
      <c r="E78" s="193"/>
    </row>
    <row r="79" spans="2:7">
      <c r="B79" s="267"/>
      <c r="C79" s="267"/>
      <c r="D79" s="193"/>
      <c r="E79" s="193"/>
    </row>
    <row r="80" spans="2:7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4">
    <pageSetUpPr fitToPage="1"/>
  </sheetPr>
  <dimension ref="A1:Q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136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25" t="s">
        <v>106</v>
      </c>
      <c r="D11" s="306">
        <v>12634485.880000001</v>
      </c>
      <c r="E11" s="230">
        <f>SUM(E12:E14,E16)</f>
        <v>14341154.91</v>
      </c>
    </row>
    <row r="12" spans="2:12">
      <c r="B12" s="121" t="s">
        <v>4</v>
      </c>
      <c r="C12" s="153" t="s">
        <v>5</v>
      </c>
      <c r="D12" s="307">
        <v>12625536.640000001</v>
      </c>
      <c r="E12" s="226">
        <v>14331420.4</v>
      </c>
      <c r="H12" s="351"/>
    </row>
    <row r="13" spans="2:12">
      <c r="B13" s="121" t="s">
        <v>6</v>
      </c>
      <c r="C13" s="153" t="s">
        <v>7</v>
      </c>
      <c r="D13" s="307">
        <v>897.61</v>
      </c>
      <c r="E13" s="226">
        <v>82.24</v>
      </c>
      <c r="G13" s="351"/>
      <c r="H13" s="351"/>
    </row>
    <row r="14" spans="2:12">
      <c r="B14" s="121" t="s">
        <v>8</v>
      </c>
      <c r="C14" s="153" t="s">
        <v>10</v>
      </c>
      <c r="D14" s="307">
        <v>8051.63</v>
      </c>
      <c r="E14" s="226">
        <v>9652.27</v>
      </c>
      <c r="H14" s="351"/>
    </row>
    <row r="15" spans="2:12">
      <c r="B15" s="121" t="s">
        <v>103</v>
      </c>
      <c r="C15" s="153" t="s">
        <v>11</v>
      </c>
      <c r="D15" s="307">
        <v>8051.63</v>
      </c>
      <c r="E15" s="226">
        <f>E14</f>
        <v>9652.27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7">
      <c r="B17" s="8" t="s">
        <v>13</v>
      </c>
      <c r="C17" s="141" t="s">
        <v>65</v>
      </c>
      <c r="D17" s="309">
        <v>3913.72</v>
      </c>
      <c r="E17" s="231">
        <f>SUM(E18:E20)</f>
        <v>5945.44</v>
      </c>
      <c r="H17" s="351"/>
    </row>
    <row r="18" spans="2:17">
      <c r="B18" s="121" t="s">
        <v>4</v>
      </c>
      <c r="C18" s="153" t="s">
        <v>11</v>
      </c>
      <c r="D18" s="308">
        <v>3913.72</v>
      </c>
      <c r="E18" s="227">
        <v>5945.44</v>
      </c>
    </row>
    <row r="19" spans="2:17">
      <c r="B19" s="121" t="s">
        <v>6</v>
      </c>
      <c r="C19" s="153" t="s">
        <v>105</v>
      </c>
      <c r="D19" s="307">
        <v>0</v>
      </c>
      <c r="E19" s="226">
        <v>0</v>
      </c>
    </row>
    <row r="20" spans="2:17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7" ht="13.5" thickBot="1">
      <c r="B21" s="398" t="s">
        <v>107</v>
      </c>
      <c r="C21" s="399"/>
      <c r="D21" s="311">
        <v>12630572.16</v>
      </c>
      <c r="E21" s="209">
        <f>E11-E17</f>
        <v>14335209.470000001</v>
      </c>
      <c r="F21" s="70"/>
      <c r="G21" s="354"/>
      <c r="H21" s="355"/>
      <c r="J21" s="356"/>
      <c r="K21" s="355"/>
    </row>
    <row r="22" spans="2:17">
      <c r="B22" s="3"/>
      <c r="C22" s="6"/>
      <c r="D22" s="232"/>
      <c r="E22" s="165"/>
      <c r="G22" s="354"/>
      <c r="H22" s="383"/>
    </row>
    <row r="23" spans="2:17" ht="13.5">
      <c r="B23" s="391" t="s">
        <v>101</v>
      </c>
      <c r="C23" s="400"/>
      <c r="D23" s="400"/>
      <c r="E23" s="400"/>
      <c r="G23" s="351"/>
    </row>
    <row r="24" spans="2:17" ht="14.25" thickBot="1">
      <c r="B24" s="390" t="s">
        <v>102</v>
      </c>
      <c r="C24" s="401"/>
      <c r="D24" s="401"/>
      <c r="E24" s="401"/>
    </row>
    <row r="25" spans="2:17" ht="13.5" thickBot="1">
      <c r="B25" s="76"/>
      <c r="C25" s="128" t="s">
        <v>2</v>
      </c>
      <c r="D25" s="279" t="s">
        <v>201</v>
      </c>
      <c r="E25" s="229" t="s">
        <v>200</v>
      </c>
      <c r="G25" s="377"/>
      <c r="Q25" s="120"/>
    </row>
    <row r="26" spans="2:17">
      <c r="B26" s="83" t="s">
        <v>15</v>
      </c>
      <c r="C26" s="84" t="s">
        <v>16</v>
      </c>
      <c r="D26" s="286">
        <v>13322473.25</v>
      </c>
      <c r="E26" s="203">
        <f>D21</f>
        <v>12630572.16</v>
      </c>
      <c r="G26" s="361"/>
    </row>
    <row r="27" spans="2:17">
      <c r="B27" s="8" t="s">
        <v>17</v>
      </c>
      <c r="C27" s="9" t="s">
        <v>108</v>
      </c>
      <c r="D27" s="287">
        <v>-718496.47</v>
      </c>
      <c r="E27" s="204">
        <v>-382790.64</v>
      </c>
      <c r="F27" s="66"/>
      <c r="G27" s="351"/>
      <c r="H27" s="359"/>
      <c r="I27" s="359"/>
      <c r="J27" s="351"/>
    </row>
    <row r="28" spans="2:17">
      <c r="B28" s="8" t="s">
        <v>18</v>
      </c>
      <c r="C28" s="9" t="s">
        <v>19</v>
      </c>
      <c r="D28" s="287">
        <v>373189.10000000003</v>
      </c>
      <c r="E28" s="205">
        <v>332765.19</v>
      </c>
      <c r="F28" s="66"/>
      <c r="G28" s="351"/>
      <c r="H28" s="359"/>
      <c r="I28" s="359"/>
      <c r="J28" s="351"/>
    </row>
    <row r="29" spans="2:17">
      <c r="B29" s="129" t="s">
        <v>4</v>
      </c>
      <c r="C29" s="122" t="s">
        <v>20</v>
      </c>
      <c r="D29" s="288">
        <v>351329.76</v>
      </c>
      <c r="E29" s="206">
        <v>329684.44</v>
      </c>
      <c r="F29" s="66"/>
      <c r="G29" s="351"/>
      <c r="H29" s="359"/>
      <c r="I29" s="359"/>
      <c r="J29" s="351"/>
    </row>
    <row r="30" spans="2:17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9"/>
      <c r="J30" s="351"/>
    </row>
    <row r="31" spans="2:17">
      <c r="B31" s="129" t="s">
        <v>8</v>
      </c>
      <c r="C31" s="122" t="s">
        <v>22</v>
      </c>
      <c r="D31" s="288">
        <v>21859.34</v>
      </c>
      <c r="E31" s="206">
        <v>3080.75</v>
      </c>
      <c r="F31" s="66"/>
      <c r="G31" s="351"/>
      <c r="H31" s="359"/>
      <c r="I31" s="359"/>
      <c r="J31" s="351"/>
    </row>
    <row r="32" spans="2:17">
      <c r="B32" s="80" t="s">
        <v>23</v>
      </c>
      <c r="C32" s="10" t="s">
        <v>24</v>
      </c>
      <c r="D32" s="287">
        <v>1091685.57</v>
      </c>
      <c r="E32" s="205">
        <v>715555.83</v>
      </c>
      <c r="F32" s="66"/>
      <c r="G32" s="351"/>
      <c r="H32" s="359"/>
      <c r="I32" s="359"/>
      <c r="J32" s="351"/>
    </row>
    <row r="33" spans="2:10">
      <c r="B33" s="129" t="s">
        <v>4</v>
      </c>
      <c r="C33" s="122" t="s">
        <v>25</v>
      </c>
      <c r="D33" s="288">
        <v>959924.96</v>
      </c>
      <c r="E33" s="206">
        <v>576996.12</v>
      </c>
      <c r="F33" s="66"/>
      <c r="G33" s="351"/>
      <c r="H33" s="359"/>
      <c r="I33" s="359"/>
      <c r="J33" s="351"/>
    </row>
    <row r="34" spans="2:10">
      <c r="B34" s="129" t="s">
        <v>6</v>
      </c>
      <c r="C34" s="122" t="s">
        <v>26</v>
      </c>
      <c r="D34" s="288">
        <v>12419.45</v>
      </c>
      <c r="E34" s="206">
        <v>17145.87</v>
      </c>
      <c r="F34" s="66"/>
      <c r="G34" s="351"/>
      <c r="H34" s="359"/>
      <c r="I34" s="359"/>
      <c r="J34" s="351"/>
    </row>
    <row r="35" spans="2:10">
      <c r="B35" s="129" t="s">
        <v>8</v>
      </c>
      <c r="C35" s="122" t="s">
        <v>27</v>
      </c>
      <c r="D35" s="288">
        <v>26483.93</v>
      </c>
      <c r="E35" s="206">
        <v>26769.58</v>
      </c>
      <c r="F35" s="66"/>
      <c r="G35" s="351"/>
      <c r="H35" s="359"/>
      <c r="I35" s="359"/>
      <c r="J35" s="35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129" t="s">
        <v>29</v>
      </c>
      <c r="C37" s="122" t="s">
        <v>30</v>
      </c>
      <c r="D37" s="288">
        <v>92857.23</v>
      </c>
      <c r="E37" s="206">
        <v>94644.26</v>
      </c>
      <c r="F37" s="66"/>
      <c r="G37" s="351"/>
      <c r="H37" s="359"/>
      <c r="I37" s="359"/>
      <c r="J37" s="35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9"/>
      <c r="J39" s="351"/>
    </row>
    <row r="40" spans="2:10" ht="13.5" thickBot="1">
      <c r="B40" s="85" t="s">
        <v>35</v>
      </c>
      <c r="C40" s="86" t="s">
        <v>36</v>
      </c>
      <c r="D40" s="290">
        <v>1075053.0900000001</v>
      </c>
      <c r="E40" s="208">
        <v>2087427.95</v>
      </c>
      <c r="G40" s="361"/>
    </row>
    <row r="41" spans="2:10" ht="13.5" thickBot="1">
      <c r="B41" s="87" t="s">
        <v>37</v>
      </c>
      <c r="C41" s="88" t="s">
        <v>38</v>
      </c>
      <c r="D41" s="291">
        <v>13679029.869999999</v>
      </c>
      <c r="E41" s="209">
        <f>SUM(E26,E27,E40)</f>
        <v>14335209.469999999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10"/>
      <c r="G46" s="351"/>
    </row>
    <row r="47" spans="2:10">
      <c r="B47" s="132" t="s">
        <v>4</v>
      </c>
      <c r="C47" s="122" t="s">
        <v>40</v>
      </c>
      <c r="D47" s="312">
        <v>65568.128239655241</v>
      </c>
      <c r="E47" s="211">
        <v>61080.363700000002</v>
      </c>
      <c r="G47" s="351"/>
    </row>
    <row r="48" spans="2:10">
      <c r="B48" s="133" t="s">
        <v>6</v>
      </c>
      <c r="C48" s="131" t="s">
        <v>41</v>
      </c>
      <c r="D48" s="312">
        <v>62068.3554</v>
      </c>
      <c r="E48" s="212">
        <v>59376.551099999997</v>
      </c>
      <c r="G48" s="365"/>
      <c r="J48" s="364"/>
    </row>
    <row r="49" spans="2:5">
      <c r="B49" s="105" t="s">
        <v>23</v>
      </c>
      <c r="C49" s="107" t="s">
        <v>110</v>
      </c>
      <c r="D49" s="322"/>
      <c r="E49" s="213"/>
    </row>
    <row r="50" spans="2:5">
      <c r="B50" s="132" t="s">
        <v>4</v>
      </c>
      <c r="C50" s="122" t="s">
        <v>40</v>
      </c>
      <c r="D50" s="312">
        <v>203.18520000000001</v>
      </c>
      <c r="E50" s="214">
        <v>206.7861</v>
      </c>
    </row>
    <row r="51" spans="2:5">
      <c r="B51" s="132" t="s">
        <v>6</v>
      </c>
      <c r="C51" s="122" t="s">
        <v>111</v>
      </c>
      <c r="D51" s="312">
        <v>196.0805</v>
      </c>
      <c r="E51" s="214">
        <v>206.7861</v>
      </c>
    </row>
    <row r="52" spans="2:5">
      <c r="B52" s="132" t="s">
        <v>8</v>
      </c>
      <c r="C52" s="122" t="s">
        <v>112</v>
      </c>
      <c r="D52" s="312">
        <v>222.69850000000002</v>
      </c>
      <c r="E52" s="214">
        <v>241.42880000000002</v>
      </c>
    </row>
    <row r="53" spans="2:5" ht="13.5" thickBot="1">
      <c r="B53" s="134" t="s">
        <v>9</v>
      </c>
      <c r="C53" s="135" t="s">
        <v>41</v>
      </c>
      <c r="D53" s="295">
        <v>220.38650000000001</v>
      </c>
      <c r="E53" s="215">
        <v>241.42880000000002</v>
      </c>
    </row>
    <row r="54" spans="2:5">
      <c r="B54" s="136"/>
      <c r="C54" s="137"/>
      <c r="D54" s="216"/>
      <c r="E54" s="98"/>
    </row>
    <row r="55" spans="2:5" ht="13.5">
      <c r="B55" s="391" t="s">
        <v>62</v>
      </c>
      <c r="C55" s="392"/>
      <c r="D55" s="392"/>
      <c r="E55" s="392"/>
    </row>
    <row r="56" spans="2:5" ht="14.25" thickBot="1">
      <c r="B56" s="390" t="s">
        <v>113</v>
      </c>
      <c r="C56" s="393"/>
      <c r="D56" s="393"/>
      <c r="E56" s="393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D64+D69</f>
        <v>14331420.4</v>
      </c>
      <c r="E58" s="218">
        <f>D58/E21</f>
        <v>0.99973568087666043</v>
      </c>
    </row>
    <row r="59" spans="2:5" ht="25.5">
      <c r="B59" s="168" t="s">
        <v>4</v>
      </c>
      <c r="C59" s="131" t="s">
        <v>44</v>
      </c>
      <c r="D59" s="298">
        <v>0</v>
      </c>
      <c r="E59" s="219">
        <v>0</v>
      </c>
    </row>
    <row r="60" spans="2:5" ht="25.5">
      <c r="B60" s="169" t="s">
        <v>6</v>
      </c>
      <c r="C60" s="122" t="s">
        <v>45</v>
      </c>
      <c r="D60" s="299">
        <v>0</v>
      </c>
      <c r="E60" s="220">
        <v>0</v>
      </c>
    </row>
    <row r="61" spans="2:5">
      <c r="B61" s="169" t="s">
        <v>8</v>
      </c>
      <c r="C61" s="122" t="s">
        <v>46</v>
      </c>
      <c r="D61" s="299">
        <v>0</v>
      </c>
      <c r="E61" s="220">
        <v>0</v>
      </c>
    </row>
    <row r="62" spans="2:5">
      <c r="B62" s="169" t="s">
        <v>9</v>
      </c>
      <c r="C62" s="122" t="s">
        <v>47</v>
      </c>
      <c r="D62" s="299">
        <v>0</v>
      </c>
      <c r="E62" s="220">
        <v>0</v>
      </c>
    </row>
    <row r="63" spans="2:5">
      <c r="B63" s="169" t="s">
        <v>29</v>
      </c>
      <c r="C63" s="122" t="s">
        <v>48</v>
      </c>
      <c r="D63" s="299">
        <v>0</v>
      </c>
      <c r="E63" s="220">
        <v>0</v>
      </c>
    </row>
    <row r="64" spans="2:5">
      <c r="B64" s="168" t="s">
        <v>31</v>
      </c>
      <c r="C64" s="131" t="s">
        <v>49</v>
      </c>
      <c r="D64" s="320">
        <v>14297922.52</v>
      </c>
      <c r="E64" s="219">
        <f>D64/E21</f>
        <v>0.99739892534685082</v>
      </c>
    </row>
    <row r="65" spans="2:7">
      <c r="B65" s="168" t="s">
        <v>33</v>
      </c>
      <c r="C65" s="131" t="s">
        <v>115</v>
      </c>
      <c r="D65" s="298">
        <v>0</v>
      </c>
      <c r="E65" s="219">
        <v>0</v>
      </c>
    </row>
    <row r="66" spans="2:7">
      <c r="B66" s="168" t="s">
        <v>50</v>
      </c>
      <c r="C66" s="131" t="s">
        <v>51</v>
      </c>
      <c r="D66" s="298">
        <v>0</v>
      </c>
      <c r="E66" s="219">
        <v>0</v>
      </c>
      <c r="G66" s="351"/>
    </row>
    <row r="67" spans="2:7">
      <c r="B67" s="169" t="s">
        <v>52</v>
      </c>
      <c r="C67" s="122" t="s">
        <v>53</v>
      </c>
      <c r="D67" s="299">
        <v>0</v>
      </c>
      <c r="E67" s="220">
        <v>0</v>
      </c>
    </row>
    <row r="68" spans="2:7">
      <c r="B68" s="169" t="s">
        <v>54</v>
      </c>
      <c r="C68" s="122" t="s">
        <v>55</v>
      </c>
      <c r="D68" s="299">
        <v>0</v>
      </c>
      <c r="E68" s="220">
        <v>0</v>
      </c>
    </row>
    <row r="69" spans="2:7">
      <c r="B69" s="169" t="s">
        <v>56</v>
      </c>
      <c r="C69" s="122" t="s">
        <v>57</v>
      </c>
      <c r="D69" s="314">
        <v>33497.880000000005</v>
      </c>
      <c r="E69" s="220">
        <f>D69/E21</f>
        <v>2.3367555298094995E-3</v>
      </c>
    </row>
    <row r="70" spans="2:7">
      <c r="B70" s="170" t="s">
        <v>58</v>
      </c>
      <c r="C70" s="151" t="s">
        <v>59</v>
      </c>
      <c r="D70" s="301">
        <v>0</v>
      </c>
      <c r="E70" s="221">
        <v>0</v>
      </c>
    </row>
    <row r="71" spans="2:7">
      <c r="B71" s="105" t="s">
        <v>23</v>
      </c>
      <c r="C71" s="10" t="s">
        <v>61</v>
      </c>
      <c r="D71" s="302">
        <f>E13</f>
        <v>82.24</v>
      </c>
      <c r="E71" s="222">
        <f>D71/E21</f>
        <v>5.7369234940101644E-6</v>
      </c>
    </row>
    <row r="72" spans="2:7">
      <c r="B72" s="102" t="s">
        <v>60</v>
      </c>
      <c r="C72" s="103" t="s">
        <v>63</v>
      </c>
      <c r="D72" s="303">
        <f>E14</f>
        <v>9652.27</v>
      </c>
      <c r="E72" s="223">
        <f>D72/E21</f>
        <v>6.7332605220731391E-4</v>
      </c>
    </row>
    <row r="73" spans="2:7">
      <c r="B73" s="19" t="s">
        <v>62</v>
      </c>
      <c r="C73" s="20" t="s">
        <v>65</v>
      </c>
      <c r="D73" s="304">
        <f>E17</f>
        <v>5945.44</v>
      </c>
      <c r="E73" s="224">
        <f>D73/E21</f>
        <v>4.1474385236171921E-4</v>
      </c>
    </row>
    <row r="74" spans="2:7">
      <c r="B74" s="105" t="s">
        <v>64</v>
      </c>
      <c r="C74" s="10" t="s">
        <v>66</v>
      </c>
      <c r="D74" s="302">
        <f>D58+D71+D72-D73</f>
        <v>14335209.470000001</v>
      </c>
      <c r="E74" s="222">
        <f>E58+E71+E72-E73</f>
        <v>1.0000000000000002</v>
      </c>
    </row>
    <row r="75" spans="2:7">
      <c r="B75" s="169" t="s">
        <v>4</v>
      </c>
      <c r="C75" s="122" t="s">
        <v>67</v>
      </c>
      <c r="D75" s="299">
        <f>D74</f>
        <v>14335209.470000001</v>
      </c>
      <c r="E75" s="220">
        <f>E74</f>
        <v>1.0000000000000002</v>
      </c>
    </row>
    <row r="76" spans="2:7">
      <c r="B76" s="169" t="s">
        <v>6</v>
      </c>
      <c r="C76" s="122" t="s">
        <v>116</v>
      </c>
      <c r="D76" s="299">
        <v>0</v>
      </c>
      <c r="E76" s="220">
        <v>0</v>
      </c>
    </row>
    <row r="77" spans="2:7" ht="13.5" thickBot="1">
      <c r="B77" s="171" t="s">
        <v>8</v>
      </c>
      <c r="C77" s="13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2"/>
    </row>
    <row r="79" spans="2:7">
      <c r="B79" s="1"/>
      <c r="C79" s="1"/>
      <c r="D79" s="193"/>
      <c r="E79" s="2"/>
    </row>
    <row r="80" spans="2:7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&amp;C&amp;"Calibri"&amp;10&amp;K000000Confidential&amp;1#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5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137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229" t="s">
        <v>200</v>
      </c>
      <c r="G10" s="351"/>
    </row>
    <row r="11" spans="2:12">
      <c r="B11" s="78" t="s">
        <v>3</v>
      </c>
      <c r="C11" s="25" t="s">
        <v>106</v>
      </c>
      <c r="D11" s="306">
        <v>9547916.3200000003</v>
      </c>
      <c r="E11" s="230">
        <f>SUM(E12:E14,E16)</f>
        <v>10729975.02</v>
      </c>
      <c r="H11" s="351"/>
    </row>
    <row r="12" spans="2:12">
      <c r="B12" s="121" t="s">
        <v>4</v>
      </c>
      <c r="C12" s="153" t="s">
        <v>5</v>
      </c>
      <c r="D12" s="307">
        <v>9540813.8100000005</v>
      </c>
      <c r="E12" s="226">
        <v>10704157.619999999</v>
      </c>
      <c r="H12" s="351"/>
    </row>
    <row r="13" spans="2:12">
      <c r="B13" s="121" t="s">
        <v>6</v>
      </c>
      <c r="C13" s="153" t="s">
        <v>7</v>
      </c>
      <c r="D13" s="307">
        <v>432.74</v>
      </c>
      <c r="E13" s="226">
        <v>101.82</v>
      </c>
      <c r="H13" s="351"/>
    </row>
    <row r="14" spans="2:12">
      <c r="B14" s="121" t="s">
        <v>8</v>
      </c>
      <c r="C14" s="153" t="s">
        <v>10</v>
      </c>
      <c r="D14" s="307">
        <v>6669.77</v>
      </c>
      <c r="E14" s="226">
        <v>25715.58</v>
      </c>
      <c r="H14" s="351"/>
    </row>
    <row r="15" spans="2:12">
      <c r="B15" s="121" t="s">
        <v>103</v>
      </c>
      <c r="C15" s="153" t="s">
        <v>11</v>
      </c>
      <c r="D15" s="307">
        <v>6669.77</v>
      </c>
      <c r="E15" s="226">
        <f>E14</f>
        <v>25715.58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1">
      <c r="B17" s="8" t="s">
        <v>13</v>
      </c>
      <c r="C17" s="141" t="s">
        <v>65</v>
      </c>
      <c r="D17" s="309">
        <v>2635.98</v>
      </c>
      <c r="E17" s="231">
        <f>SUM(E18:E20)</f>
        <v>5436.17</v>
      </c>
    </row>
    <row r="18" spans="2:11">
      <c r="B18" s="121" t="s">
        <v>4</v>
      </c>
      <c r="C18" s="153" t="s">
        <v>11</v>
      </c>
      <c r="D18" s="308">
        <v>2635.98</v>
      </c>
      <c r="E18" s="227">
        <v>5436.17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9545280.3399999999</v>
      </c>
      <c r="E21" s="209">
        <f>E11-E17</f>
        <v>10724538.85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202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10084798.219999999</v>
      </c>
      <c r="E26" s="203">
        <f>D21</f>
        <v>9545280.3399999999</v>
      </c>
      <c r="G26" s="361"/>
    </row>
    <row r="27" spans="2:11">
      <c r="B27" s="8" t="s">
        <v>17</v>
      </c>
      <c r="C27" s="9" t="s">
        <v>108</v>
      </c>
      <c r="D27" s="287">
        <v>-566036.35000000009</v>
      </c>
      <c r="E27" s="204">
        <v>-269570.45999999996</v>
      </c>
      <c r="F27" s="66"/>
      <c r="G27" s="351"/>
      <c r="H27" s="353"/>
      <c r="I27" s="359"/>
      <c r="J27" s="351"/>
    </row>
    <row r="28" spans="2:11">
      <c r="B28" s="8" t="s">
        <v>18</v>
      </c>
      <c r="C28" s="9" t="s">
        <v>19</v>
      </c>
      <c r="D28" s="287">
        <v>320671.25</v>
      </c>
      <c r="E28" s="205">
        <v>307579.27</v>
      </c>
      <c r="F28" s="66"/>
      <c r="G28" s="351"/>
      <c r="H28" s="359"/>
      <c r="I28" s="359"/>
      <c r="J28" s="351"/>
    </row>
    <row r="29" spans="2:11">
      <c r="B29" s="129" t="s">
        <v>4</v>
      </c>
      <c r="C29" s="122" t="s">
        <v>20</v>
      </c>
      <c r="D29" s="288">
        <v>320671.25</v>
      </c>
      <c r="E29" s="206">
        <v>307669.19</v>
      </c>
      <c r="F29" s="66"/>
      <c r="G29" s="351"/>
      <c r="H29" s="359"/>
      <c r="I29" s="359"/>
      <c r="J29" s="35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9"/>
      <c r="J30" s="351"/>
    </row>
    <row r="31" spans="2:11">
      <c r="B31" s="129" t="s">
        <v>8</v>
      </c>
      <c r="C31" s="122" t="s">
        <v>22</v>
      </c>
      <c r="D31" s="288">
        <v>0</v>
      </c>
      <c r="E31" s="206">
        <v>-89.92</v>
      </c>
      <c r="F31" s="66"/>
      <c r="G31" s="351"/>
      <c r="H31" s="359"/>
      <c r="I31" s="359"/>
      <c r="J31" s="351"/>
    </row>
    <row r="32" spans="2:11">
      <c r="B32" s="80" t="s">
        <v>23</v>
      </c>
      <c r="C32" s="10" t="s">
        <v>24</v>
      </c>
      <c r="D32" s="287">
        <v>886707.60000000009</v>
      </c>
      <c r="E32" s="205">
        <v>577149.73</v>
      </c>
      <c r="F32" s="66"/>
      <c r="G32" s="351"/>
      <c r="H32" s="359"/>
      <c r="I32" s="359"/>
      <c r="J32" s="351"/>
    </row>
    <row r="33" spans="2:10">
      <c r="B33" s="129" t="s">
        <v>4</v>
      </c>
      <c r="C33" s="122" t="s">
        <v>25</v>
      </c>
      <c r="D33" s="288">
        <v>402897.2</v>
      </c>
      <c r="E33" s="206">
        <v>414056.88</v>
      </c>
      <c r="F33" s="66"/>
      <c r="G33" s="351"/>
      <c r="H33" s="359"/>
      <c r="I33" s="359"/>
      <c r="J33" s="351"/>
    </row>
    <row r="34" spans="2:10">
      <c r="B34" s="129" t="s">
        <v>6</v>
      </c>
      <c r="C34" s="122" t="s">
        <v>26</v>
      </c>
      <c r="D34" s="288">
        <v>364934.37</v>
      </c>
      <c r="E34" s="206">
        <v>57960.62</v>
      </c>
      <c r="F34" s="66"/>
      <c r="G34" s="351"/>
      <c r="H34" s="359"/>
      <c r="I34" s="359"/>
      <c r="J34" s="351"/>
    </row>
    <row r="35" spans="2:10">
      <c r="B35" s="129" t="s">
        <v>8</v>
      </c>
      <c r="C35" s="122" t="s">
        <v>27</v>
      </c>
      <c r="D35" s="288">
        <v>38680.81</v>
      </c>
      <c r="E35" s="206">
        <v>39339.760000000002</v>
      </c>
      <c r="F35" s="66"/>
      <c r="G35" s="351"/>
      <c r="H35" s="359"/>
      <c r="I35" s="359"/>
      <c r="J35" s="35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129" t="s">
        <v>29</v>
      </c>
      <c r="C37" s="122" t="s">
        <v>30</v>
      </c>
      <c r="D37" s="288">
        <v>67974.430000000008</v>
      </c>
      <c r="E37" s="206">
        <v>65792.47</v>
      </c>
      <c r="F37" s="66"/>
      <c r="G37" s="351"/>
      <c r="H37" s="359"/>
      <c r="I37" s="359"/>
      <c r="J37" s="35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130" t="s">
        <v>33</v>
      </c>
      <c r="C39" s="131" t="s">
        <v>34</v>
      </c>
      <c r="D39" s="289">
        <v>12220.79</v>
      </c>
      <c r="E39" s="207">
        <v>0</v>
      </c>
      <c r="F39" s="66"/>
      <c r="G39" s="351"/>
      <c r="H39" s="359"/>
      <c r="I39" s="359"/>
      <c r="J39" s="351"/>
    </row>
    <row r="40" spans="2:10" ht="13.5" thickBot="1">
      <c r="B40" s="85" t="s">
        <v>35</v>
      </c>
      <c r="C40" s="86" t="s">
        <v>36</v>
      </c>
      <c r="D40" s="290">
        <v>1123741.57</v>
      </c>
      <c r="E40" s="208">
        <v>1448828.97</v>
      </c>
      <c r="G40" s="351"/>
    </row>
    <row r="41" spans="2:10" ht="13.5" thickBot="1">
      <c r="B41" s="87" t="s">
        <v>37</v>
      </c>
      <c r="C41" s="88" t="s">
        <v>38</v>
      </c>
      <c r="D41" s="291">
        <v>10642503.439999999</v>
      </c>
      <c r="E41" s="209">
        <f>SUM(E26,E27,E40)</f>
        <v>10724538.85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117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10"/>
      <c r="G46" s="351"/>
    </row>
    <row r="47" spans="2:10">
      <c r="B47" s="132" t="s">
        <v>4</v>
      </c>
      <c r="C47" s="122" t="s">
        <v>40</v>
      </c>
      <c r="D47" s="293">
        <v>54501.404688997995</v>
      </c>
      <c r="E47" s="211">
        <v>49550.745799999997</v>
      </c>
      <c r="G47" s="351"/>
    </row>
    <row r="48" spans="2:10">
      <c r="B48" s="133" t="s">
        <v>6</v>
      </c>
      <c r="C48" s="131" t="s">
        <v>41</v>
      </c>
      <c r="D48" s="293">
        <v>51623.456200000001</v>
      </c>
      <c r="E48" s="212">
        <v>48247.033800000005</v>
      </c>
      <c r="G48" s="365"/>
      <c r="I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185.03740000000002</v>
      </c>
      <c r="E50" s="214">
        <v>192.63650000000001</v>
      </c>
    </row>
    <row r="51" spans="2:5">
      <c r="B51" s="132" t="s">
        <v>6</v>
      </c>
      <c r="C51" s="122" t="s">
        <v>111</v>
      </c>
      <c r="D51" s="293">
        <v>177.71530000000001</v>
      </c>
      <c r="E51" s="214">
        <v>188.72670000000002</v>
      </c>
    </row>
    <row r="52" spans="2:5">
      <c r="B52" s="132" t="s">
        <v>8</v>
      </c>
      <c r="C52" s="122" t="s">
        <v>112</v>
      </c>
      <c r="D52" s="293">
        <v>207.70760000000001</v>
      </c>
      <c r="E52" s="214">
        <v>222.28390000000002</v>
      </c>
    </row>
    <row r="53" spans="2:5" ht="13.5" thickBot="1">
      <c r="B53" s="134" t="s">
        <v>9</v>
      </c>
      <c r="C53" s="135" t="s">
        <v>41</v>
      </c>
      <c r="D53" s="295">
        <v>206.15640000000002</v>
      </c>
      <c r="E53" s="215">
        <v>222.28390000000002</v>
      </c>
    </row>
    <row r="54" spans="2:5">
      <c r="B54" s="96"/>
      <c r="C54" s="97"/>
      <c r="D54" s="216"/>
      <c r="E54" s="216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217" t="s">
        <v>114</v>
      </c>
    </row>
    <row r="58" spans="2:5">
      <c r="B58" s="17" t="s">
        <v>18</v>
      </c>
      <c r="C58" s="108" t="s">
        <v>43</v>
      </c>
      <c r="D58" s="297">
        <f>SUM(D59:D70)</f>
        <v>10704157.619999999</v>
      </c>
      <c r="E58" s="218">
        <f>D58/E21</f>
        <v>0.99809957050041365</v>
      </c>
    </row>
    <row r="59" spans="2:5" ht="25.5">
      <c r="B59" s="18" t="s">
        <v>4</v>
      </c>
      <c r="C59" s="11" t="s">
        <v>44</v>
      </c>
      <c r="D59" s="298">
        <v>0</v>
      </c>
      <c r="E59" s="219">
        <v>0</v>
      </c>
    </row>
    <row r="60" spans="2:5" ht="25.5">
      <c r="B60" s="13" t="s">
        <v>6</v>
      </c>
      <c r="C60" s="5" t="s">
        <v>45</v>
      </c>
      <c r="D60" s="299">
        <v>0</v>
      </c>
      <c r="E60" s="220">
        <v>0</v>
      </c>
    </row>
    <row r="61" spans="2:5">
      <c r="B61" s="13" t="s">
        <v>8</v>
      </c>
      <c r="C61" s="5" t="s">
        <v>46</v>
      </c>
      <c r="D61" s="299">
        <v>0</v>
      </c>
      <c r="E61" s="220">
        <v>0</v>
      </c>
    </row>
    <row r="62" spans="2:5">
      <c r="B62" s="13" t="s">
        <v>9</v>
      </c>
      <c r="C62" s="5" t="s">
        <v>47</v>
      </c>
      <c r="D62" s="299">
        <v>0</v>
      </c>
      <c r="E62" s="220">
        <v>0</v>
      </c>
    </row>
    <row r="63" spans="2:5">
      <c r="B63" s="13" t="s">
        <v>29</v>
      </c>
      <c r="C63" s="5" t="s">
        <v>48</v>
      </c>
      <c r="D63" s="299">
        <v>0</v>
      </c>
      <c r="E63" s="220">
        <v>0</v>
      </c>
    </row>
    <row r="64" spans="2:5">
      <c r="B64" s="18" t="s">
        <v>31</v>
      </c>
      <c r="C64" s="11" t="s">
        <v>49</v>
      </c>
      <c r="D64" s="320">
        <v>10701211.43</v>
      </c>
      <c r="E64" s="219">
        <f>D64/E21</f>
        <v>0.99782485565801271</v>
      </c>
    </row>
    <row r="65" spans="2:7">
      <c r="B65" s="18" t="s">
        <v>33</v>
      </c>
      <c r="C65" s="11" t="s">
        <v>115</v>
      </c>
      <c r="D65" s="298">
        <v>0</v>
      </c>
      <c r="E65" s="219">
        <v>0</v>
      </c>
      <c r="G65" s="351"/>
    </row>
    <row r="66" spans="2:7">
      <c r="B66" s="18" t="s">
        <v>50</v>
      </c>
      <c r="C66" s="11" t="s">
        <v>51</v>
      </c>
      <c r="D66" s="298">
        <v>0</v>
      </c>
      <c r="E66" s="219">
        <v>0</v>
      </c>
    </row>
    <row r="67" spans="2:7">
      <c r="B67" s="13" t="s">
        <v>52</v>
      </c>
      <c r="C67" s="5" t="s">
        <v>53</v>
      </c>
      <c r="D67" s="299">
        <v>0</v>
      </c>
      <c r="E67" s="220">
        <v>0</v>
      </c>
    </row>
    <row r="68" spans="2:7">
      <c r="B68" s="13" t="s">
        <v>54</v>
      </c>
      <c r="C68" s="5" t="s">
        <v>55</v>
      </c>
      <c r="D68" s="299">
        <v>0</v>
      </c>
      <c r="E68" s="220">
        <v>0</v>
      </c>
    </row>
    <row r="69" spans="2:7">
      <c r="B69" s="13" t="s">
        <v>56</v>
      </c>
      <c r="C69" s="5" t="s">
        <v>57</v>
      </c>
      <c r="D69" s="314">
        <v>2946.19</v>
      </c>
      <c r="E69" s="220">
        <f>D69/E21</f>
        <v>2.747148424008926E-4</v>
      </c>
    </row>
    <row r="70" spans="2:7">
      <c r="B70" s="99" t="s">
        <v>58</v>
      </c>
      <c r="C70" s="100" t="s">
        <v>59</v>
      </c>
      <c r="D70" s="301">
        <v>0</v>
      </c>
      <c r="E70" s="221">
        <v>0</v>
      </c>
    </row>
    <row r="71" spans="2:7">
      <c r="B71" s="105" t="s">
        <v>23</v>
      </c>
      <c r="C71" s="10" t="s">
        <v>61</v>
      </c>
      <c r="D71" s="302">
        <f>E13</f>
        <v>101.82</v>
      </c>
      <c r="E71" s="222">
        <f>D71/E21</f>
        <v>9.4941145184997865E-6</v>
      </c>
    </row>
    <row r="72" spans="2:7">
      <c r="B72" s="102" t="s">
        <v>60</v>
      </c>
      <c r="C72" s="103" t="s">
        <v>63</v>
      </c>
      <c r="D72" s="303">
        <f>E14</f>
        <v>25715.58</v>
      </c>
      <c r="E72" s="223">
        <f>D72/E21</f>
        <v>2.3978261778593865E-3</v>
      </c>
    </row>
    <row r="73" spans="2:7">
      <c r="B73" s="19" t="s">
        <v>62</v>
      </c>
      <c r="C73" s="20" t="s">
        <v>65</v>
      </c>
      <c r="D73" s="304">
        <f>E17</f>
        <v>5436.17</v>
      </c>
      <c r="E73" s="224">
        <f>D73/E21</f>
        <v>5.0689079279152413E-4</v>
      </c>
    </row>
    <row r="74" spans="2:7">
      <c r="B74" s="105" t="s">
        <v>64</v>
      </c>
      <c r="C74" s="10" t="s">
        <v>66</v>
      </c>
      <c r="D74" s="302">
        <f>D58+D71+D72-D73</f>
        <v>10724538.85</v>
      </c>
      <c r="E74" s="222">
        <f>E58+E71+E72-E73</f>
        <v>0.99999999999999989</v>
      </c>
    </row>
    <row r="75" spans="2:7">
      <c r="B75" s="13" t="s">
        <v>4</v>
      </c>
      <c r="C75" s="5" t="s">
        <v>67</v>
      </c>
      <c r="D75" s="299">
        <f>D74</f>
        <v>10724538.85</v>
      </c>
      <c r="E75" s="220">
        <f>E74</f>
        <v>0.99999999999999989</v>
      </c>
    </row>
    <row r="76" spans="2:7">
      <c r="B76" s="13" t="s">
        <v>6</v>
      </c>
      <c r="C76" s="5" t="s">
        <v>116</v>
      </c>
      <c r="D76" s="299">
        <v>0</v>
      </c>
      <c r="E76" s="220">
        <v>0</v>
      </c>
    </row>
    <row r="77" spans="2:7" ht="13.5" thickBot="1">
      <c r="B77" s="14" t="s">
        <v>8</v>
      </c>
      <c r="C77" s="1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193"/>
    </row>
    <row r="79" spans="2:7">
      <c r="B79" s="1"/>
      <c r="C79" s="1"/>
      <c r="D79" s="193"/>
      <c r="E79" s="193"/>
    </row>
    <row r="80" spans="2:7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4488188976377963" right="0.74803149606299213" top="0.55118110236220474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6"/>
  <dimension ref="A1:Q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3.42578125" style="22" bestFit="1" customWidth="1"/>
    <col min="3" max="3" width="77.7109375" style="22" customWidth="1"/>
    <col min="4" max="4" width="17.42578125" style="120" bestFit="1" customWidth="1"/>
    <col min="5" max="5" width="17.1406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121</v>
      </c>
      <c r="C5" s="388"/>
      <c r="D5" s="388"/>
      <c r="E5" s="388"/>
    </row>
    <row r="6" spans="2:12" ht="14.25">
      <c r="B6" s="389" t="s">
        <v>138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122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229" t="s">
        <v>200</v>
      </c>
      <c r="G10" s="351"/>
    </row>
    <row r="11" spans="2:12">
      <c r="B11" s="78" t="s">
        <v>123</v>
      </c>
      <c r="C11" s="25" t="s">
        <v>106</v>
      </c>
      <c r="D11" s="306">
        <v>10774747.399999999</v>
      </c>
      <c r="E11" s="230">
        <f>SUM(E12:E14,E16)</f>
        <v>11476345.75</v>
      </c>
    </row>
    <row r="12" spans="2:12">
      <c r="B12" s="121">
        <v>1</v>
      </c>
      <c r="C12" s="153" t="s">
        <v>5</v>
      </c>
      <c r="D12" s="307">
        <v>10765298.629999999</v>
      </c>
      <c r="E12" s="226">
        <v>11464944.189999999</v>
      </c>
      <c r="H12" s="351"/>
    </row>
    <row r="13" spans="2:12">
      <c r="B13" s="121">
        <v>2</v>
      </c>
      <c r="C13" s="153" t="s">
        <v>7</v>
      </c>
      <c r="D13" s="307">
        <v>448.82</v>
      </c>
      <c r="E13" s="226">
        <v>150.65</v>
      </c>
      <c r="H13" s="351"/>
    </row>
    <row r="14" spans="2:12">
      <c r="B14" s="121">
        <v>3</v>
      </c>
      <c r="C14" s="153" t="s">
        <v>10</v>
      </c>
      <c r="D14" s="307">
        <v>8999.9500000000007</v>
      </c>
      <c r="E14" s="226">
        <v>11250.91</v>
      </c>
      <c r="H14" s="351"/>
    </row>
    <row r="15" spans="2:12">
      <c r="B15" s="121">
        <v>31</v>
      </c>
      <c r="C15" s="153" t="s">
        <v>11</v>
      </c>
      <c r="D15" s="307">
        <v>8999.9500000000007</v>
      </c>
      <c r="E15" s="226">
        <f>E14</f>
        <v>11250.91</v>
      </c>
      <c r="H15" s="351"/>
    </row>
    <row r="16" spans="2:12">
      <c r="B16" s="124">
        <v>32</v>
      </c>
      <c r="C16" s="154" t="s">
        <v>12</v>
      </c>
      <c r="D16" s="308">
        <v>0</v>
      </c>
      <c r="E16" s="227">
        <v>0</v>
      </c>
      <c r="H16" s="351"/>
    </row>
    <row r="17" spans="2:17">
      <c r="B17" s="8" t="s">
        <v>124</v>
      </c>
      <c r="C17" s="141" t="s">
        <v>65</v>
      </c>
      <c r="D17" s="309">
        <v>6844.04</v>
      </c>
      <c r="E17" s="231">
        <f>SUM(E18:E20)</f>
        <v>19156.580000000002</v>
      </c>
      <c r="H17" s="351"/>
    </row>
    <row r="18" spans="2:17">
      <c r="B18" s="121">
        <v>1</v>
      </c>
      <c r="C18" s="153" t="s">
        <v>11</v>
      </c>
      <c r="D18" s="308">
        <v>6844.04</v>
      </c>
      <c r="E18" s="227">
        <v>19156.580000000002</v>
      </c>
    </row>
    <row r="19" spans="2:17">
      <c r="B19" s="121">
        <v>2</v>
      </c>
      <c r="C19" s="153" t="s">
        <v>105</v>
      </c>
      <c r="D19" s="307">
        <v>0</v>
      </c>
      <c r="E19" s="226">
        <v>0</v>
      </c>
    </row>
    <row r="20" spans="2:17" ht="13.5" thickBot="1">
      <c r="B20" s="126">
        <v>3</v>
      </c>
      <c r="C20" s="127" t="s">
        <v>14</v>
      </c>
      <c r="D20" s="310">
        <v>0</v>
      </c>
      <c r="E20" s="228">
        <v>0</v>
      </c>
    </row>
    <row r="21" spans="2:17" ht="13.5" thickBot="1">
      <c r="B21" s="398" t="s">
        <v>125</v>
      </c>
      <c r="C21" s="399"/>
      <c r="D21" s="311">
        <v>10767903.359999999</v>
      </c>
      <c r="E21" s="209">
        <f>E11-E17</f>
        <v>11457189.17</v>
      </c>
      <c r="F21" s="70"/>
      <c r="G21" s="354"/>
      <c r="H21" s="355"/>
      <c r="J21" s="356"/>
      <c r="K21" s="355"/>
    </row>
    <row r="22" spans="2:17">
      <c r="B22" s="3"/>
      <c r="C22" s="6"/>
      <c r="D22" s="323"/>
      <c r="E22" s="276"/>
      <c r="G22" s="354"/>
      <c r="H22" s="383"/>
      <c r="Q22" s="120"/>
    </row>
    <row r="23" spans="2:17" ht="13.5">
      <c r="B23" s="391" t="s">
        <v>126</v>
      </c>
      <c r="C23" s="400"/>
      <c r="D23" s="400"/>
      <c r="E23" s="400"/>
      <c r="G23" s="351"/>
    </row>
    <row r="24" spans="2:17" ht="14.25" thickBot="1">
      <c r="B24" s="390" t="s">
        <v>102</v>
      </c>
      <c r="C24" s="401"/>
      <c r="D24" s="401"/>
      <c r="E24" s="401"/>
    </row>
    <row r="25" spans="2:17" ht="13.5" thickBot="1">
      <c r="B25" s="76"/>
      <c r="C25" s="128" t="s">
        <v>2</v>
      </c>
      <c r="D25" s="279" t="s">
        <v>201</v>
      </c>
      <c r="E25" s="229" t="s">
        <v>200</v>
      </c>
    </row>
    <row r="26" spans="2:17">
      <c r="B26" s="83" t="s">
        <v>127</v>
      </c>
      <c r="C26" s="84" t="s">
        <v>16</v>
      </c>
      <c r="D26" s="324">
        <v>11408132.750000002</v>
      </c>
      <c r="E26" s="203">
        <f>D21</f>
        <v>10767903.359999999</v>
      </c>
      <c r="G26" s="361"/>
    </row>
    <row r="27" spans="2:17">
      <c r="B27" s="8" t="s">
        <v>128</v>
      </c>
      <c r="C27" s="9" t="s">
        <v>108</v>
      </c>
      <c r="D27" s="309">
        <v>-486215.22000000003</v>
      </c>
      <c r="E27" s="204">
        <v>-201337.63</v>
      </c>
      <c r="F27" s="66"/>
      <c r="G27" s="351"/>
      <c r="H27" s="359"/>
      <c r="I27" s="359"/>
      <c r="J27" s="351"/>
    </row>
    <row r="28" spans="2:17">
      <c r="B28" s="8" t="s">
        <v>122</v>
      </c>
      <c r="C28" s="9" t="s">
        <v>19</v>
      </c>
      <c r="D28" s="309">
        <v>396307.92</v>
      </c>
      <c r="E28" s="205">
        <v>362596.32</v>
      </c>
      <c r="F28" s="66"/>
      <c r="G28" s="351"/>
      <c r="H28" s="359"/>
      <c r="I28" s="359"/>
      <c r="J28" s="351"/>
    </row>
    <row r="29" spans="2:17">
      <c r="B29" s="129">
        <v>1</v>
      </c>
      <c r="C29" s="122" t="s">
        <v>20</v>
      </c>
      <c r="D29" s="307">
        <v>375990.47000000003</v>
      </c>
      <c r="E29" s="206">
        <v>356663.93</v>
      </c>
      <c r="F29" s="66"/>
      <c r="G29" s="351"/>
      <c r="H29" s="359"/>
      <c r="I29" s="359"/>
      <c r="J29" s="351"/>
    </row>
    <row r="30" spans="2:17">
      <c r="B30" s="129">
        <v>2</v>
      </c>
      <c r="C30" s="122" t="s">
        <v>21</v>
      </c>
      <c r="D30" s="307">
        <v>0</v>
      </c>
      <c r="E30" s="206">
        <v>0</v>
      </c>
      <c r="F30" s="66"/>
      <c r="G30" s="351"/>
      <c r="H30" s="359"/>
      <c r="I30" s="359"/>
      <c r="J30" s="351"/>
    </row>
    <row r="31" spans="2:17">
      <c r="B31" s="129">
        <v>3</v>
      </c>
      <c r="C31" s="122" t="s">
        <v>22</v>
      </c>
      <c r="D31" s="307">
        <v>20317.45</v>
      </c>
      <c r="E31" s="206">
        <v>5932.39</v>
      </c>
      <c r="F31" s="66"/>
      <c r="G31" s="351"/>
      <c r="H31" s="359"/>
      <c r="I31" s="359"/>
      <c r="J31" s="351"/>
    </row>
    <row r="32" spans="2:17">
      <c r="B32" s="80" t="s">
        <v>129</v>
      </c>
      <c r="C32" s="10" t="s">
        <v>24</v>
      </c>
      <c r="D32" s="309">
        <v>882523.14</v>
      </c>
      <c r="E32" s="205">
        <v>563933.94999999995</v>
      </c>
      <c r="F32" s="66"/>
      <c r="G32" s="351"/>
      <c r="H32" s="359"/>
      <c r="I32" s="359"/>
      <c r="J32" s="351"/>
    </row>
    <row r="33" spans="2:10">
      <c r="B33" s="129">
        <v>1</v>
      </c>
      <c r="C33" s="122" t="s">
        <v>25</v>
      </c>
      <c r="D33" s="307">
        <v>627524.91</v>
      </c>
      <c r="E33" s="206">
        <v>404181.53</v>
      </c>
      <c r="F33" s="66"/>
      <c r="G33" s="351"/>
      <c r="H33" s="359"/>
      <c r="I33" s="359"/>
      <c r="J33" s="351"/>
    </row>
    <row r="34" spans="2:10">
      <c r="B34" s="129">
        <v>2</v>
      </c>
      <c r="C34" s="122" t="s">
        <v>26</v>
      </c>
      <c r="D34" s="307">
        <v>150171.35</v>
      </c>
      <c r="E34" s="206">
        <v>46849.38</v>
      </c>
      <c r="F34" s="66"/>
      <c r="G34" s="351"/>
      <c r="H34" s="359"/>
      <c r="I34" s="359"/>
      <c r="J34" s="351"/>
    </row>
    <row r="35" spans="2:10">
      <c r="B35" s="129">
        <v>3</v>
      </c>
      <c r="C35" s="122" t="s">
        <v>27</v>
      </c>
      <c r="D35" s="307">
        <v>28681.14</v>
      </c>
      <c r="E35" s="206">
        <v>28727.39</v>
      </c>
      <c r="F35" s="66"/>
      <c r="G35" s="351"/>
      <c r="H35" s="359"/>
      <c r="I35" s="359"/>
      <c r="J35" s="351"/>
    </row>
    <row r="36" spans="2:10">
      <c r="B36" s="129">
        <v>4</v>
      </c>
      <c r="C36" s="122" t="s">
        <v>28</v>
      </c>
      <c r="D36" s="307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129">
        <v>5</v>
      </c>
      <c r="C37" s="122" t="s">
        <v>30</v>
      </c>
      <c r="D37" s="307">
        <v>76145.740000000005</v>
      </c>
      <c r="E37" s="206">
        <v>74181.77</v>
      </c>
      <c r="F37" s="66"/>
      <c r="G37" s="351"/>
      <c r="H37" s="359"/>
      <c r="I37" s="359"/>
      <c r="J37" s="351"/>
    </row>
    <row r="38" spans="2:10">
      <c r="B38" s="129">
        <v>6</v>
      </c>
      <c r="C38" s="122" t="s">
        <v>32</v>
      </c>
      <c r="D38" s="307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130">
        <v>7</v>
      </c>
      <c r="C39" s="131" t="s">
        <v>34</v>
      </c>
      <c r="D39" s="308">
        <v>0</v>
      </c>
      <c r="E39" s="207">
        <v>9993.8799999999992</v>
      </c>
      <c r="F39" s="66"/>
      <c r="G39" s="351"/>
      <c r="H39" s="359"/>
      <c r="I39" s="359"/>
      <c r="J39" s="351"/>
    </row>
    <row r="40" spans="2:10" ht="13.5" thickBot="1">
      <c r="B40" s="85" t="s">
        <v>130</v>
      </c>
      <c r="C40" s="86" t="s">
        <v>36</v>
      </c>
      <c r="D40" s="325">
        <v>513311.57</v>
      </c>
      <c r="E40" s="208">
        <v>890623.44</v>
      </c>
      <c r="G40" s="361"/>
    </row>
    <row r="41" spans="2:10" ht="13.5" thickBot="1">
      <c r="B41" s="87" t="s">
        <v>131</v>
      </c>
      <c r="C41" s="88" t="s">
        <v>38</v>
      </c>
      <c r="D41" s="311">
        <v>11435229.1</v>
      </c>
      <c r="E41" s="209">
        <f>SUM(E26,E27,E40)</f>
        <v>11457189.169999998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117"/>
      <c r="F42" s="70"/>
      <c r="G42" s="352"/>
    </row>
    <row r="43" spans="2:10" ht="13.5">
      <c r="B43" s="391" t="s">
        <v>132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122</v>
      </c>
      <c r="C46" s="25" t="s">
        <v>109</v>
      </c>
      <c r="D46" s="292"/>
      <c r="E46" s="210"/>
      <c r="G46" s="351"/>
    </row>
    <row r="47" spans="2:10">
      <c r="B47" s="132">
        <v>1</v>
      </c>
      <c r="C47" s="122" t="s">
        <v>40</v>
      </c>
      <c r="D47" s="326">
        <v>65924.939308501213</v>
      </c>
      <c r="E47" s="211">
        <v>60826.387999999999</v>
      </c>
      <c r="G47" s="351"/>
    </row>
    <row r="48" spans="2:10">
      <c r="B48" s="133">
        <v>2</v>
      </c>
      <c r="C48" s="131" t="s">
        <v>41</v>
      </c>
      <c r="D48" s="327">
        <v>63165.192999999999</v>
      </c>
      <c r="E48" s="212">
        <v>59734.773100000006</v>
      </c>
      <c r="G48" s="365"/>
      <c r="I48" s="364"/>
    </row>
    <row r="49" spans="2:5">
      <c r="B49" s="105" t="s">
        <v>129</v>
      </c>
      <c r="C49" s="107" t="s">
        <v>110</v>
      </c>
      <c r="D49" s="328"/>
      <c r="E49" s="213"/>
    </row>
    <row r="50" spans="2:5">
      <c r="B50" s="132">
        <v>1</v>
      </c>
      <c r="C50" s="122" t="s">
        <v>40</v>
      </c>
      <c r="D50" s="326">
        <v>173.04730000000001</v>
      </c>
      <c r="E50" s="214">
        <v>177.02680000000001</v>
      </c>
    </row>
    <row r="51" spans="2:5">
      <c r="B51" s="132">
        <v>2</v>
      </c>
      <c r="C51" s="122" t="s">
        <v>111</v>
      </c>
      <c r="D51" s="326">
        <v>169.97070000000002</v>
      </c>
      <c r="E51" s="214">
        <v>175.69230000000002</v>
      </c>
    </row>
    <row r="52" spans="2:5">
      <c r="B52" s="132">
        <v>3</v>
      </c>
      <c r="C52" s="122" t="s">
        <v>112</v>
      </c>
      <c r="D52" s="326">
        <v>181.72210000000001</v>
      </c>
      <c r="E52" s="214">
        <v>191.80100000000002</v>
      </c>
    </row>
    <row r="53" spans="2:5" ht="13.5" thickBot="1">
      <c r="B53" s="134">
        <v>4</v>
      </c>
      <c r="C53" s="135" t="s">
        <v>41</v>
      </c>
      <c r="D53" s="329">
        <v>181.0369</v>
      </c>
      <c r="E53" s="215">
        <v>191.80100000000002</v>
      </c>
    </row>
    <row r="54" spans="2:5">
      <c r="B54" s="96"/>
      <c r="C54" s="97"/>
      <c r="D54" s="216"/>
      <c r="E54" s="216"/>
    </row>
    <row r="55" spans="2:5" ht="13.5">
      <c r="B55" s="391" t="s">
        <v>133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217" t="s">
        <v>114</v>
      </c>
    </row>
    <row r="58" spans="2:5">
      <c r="B58" s="17" t="s">
        <v>122</v>
      </c>
      <c r="C58" s="108" t="s">
        <v>43</v>
      </c>
      <c r="D58" s="297">
        <f>SUM(D59:D70)</f>
        <v>11464944.189999999</v>
      </c>
      <c r="E58" s="218">
        <f>D58/E21</f>
        <v>1.0006768693337373</v>
      </c>
    </row>
    <row r="59" spans="2:5" ht="25.5">
      <c r="B59" s="18">
        <v>1</v>
      </c>
      <c r="C59" s="11" t="s">
        <v>44</v>
      </c>
      <c r="D59" s="298">
        <v>0</v>
      </c>
      <c r="E59" s="219">
        <v>0</v>
      </c>
    </row>
    <row r="60" spans="2:5" ht="25.5">
      <c r="B60" s="13">
        <v>2</v>
      </c>
      <c r="C60" s="5" t="s">
        <v>45</v>
      </c>
      <c r="D60" s="299">
        <v>0</v>
      </c>
      <c r="E60" s="220">
        <v>0</v>
      </c>
    </row>
    <row r="61" spans="2:5">
      <c r="B61" s="13">
        <v>3</v>
      </c>
      <c r="C61" s="5" t="s">
        <v>46</v>
      </c>
      <c r="D61" s="299">
        <v>0</v>
      </c>
      <c r="E61" s="220">
        <v>0</v>
      </c>
    </row>
    <row r="62" spans="2:5">
      <c r="B62" s="13">
        <v>4</v>
      </c>
      <c r="C62" s="5" t="s">
        <v>47</v>
      </c>
      <c r="D62" s="299">
        <v>0</v>
      </c>
      <c r="E62" s="220">
        <v>0</v>
      </c>
    </row>
    <row r="63" spans="2:5">
      <c r="B63" s="13">
        <v>5</v>
      </c>
      <c r="C63" s="5" t="s">
        <v>48</v>
      </c>
      <c r="D63" s="299">
        <v>0</v>
      </c>
      <c r="E63" s="220">
        <v>0</v>
      </c>
    </row>
    <row r="64" spans="2:5">
      <c r="B64" s="18">
        <v>6</v>
      </c>
      <c r="C64" s="11" t="s">
        <v>49</v>
      </c>
      <c r="D64" s="320">
        <v>11397066.76</v>
      </c>
      <c r="E64" s="219">
        <f>D64/E21</f>
        <v>0.99475242931683217</v>
      </c>
    </row>
    <row r="65" spans="2:7">
      <c r="B65" s="18">
        <v>7</v>
      </c>
      <c r="C65" s="11" t="s">
        <v>115</v>
      </c>
      <c r="D65" s="298">
        <v>0</v>
      </c>
      <c r="E65" s="219">
        <v>0</v>
      </c>
    </row>
    <row r="66" spans="2:7">
      <c r="B66" s="18">
        <v>8</v>
      </c>
      <c r="C66" s="11" t="s">
        <v>51</v>
      </c>
      <c r="D66" s="298">
        <v>0</v>
      </c>
      <c r="E66" s="219">
        <v>0</v>
      </c>
    </row>
    <row r="67" spans="2:7">
      <c r="B67" s="13">
        <v>9</v>
      </c>
      <c r="C67" s="5" t="s">
        <v>53</v>
      </c>
      <c r="D67" s="299">
        <v>0</v>
      </c>
      <c r="E67" s="220">
        <v>0</v>
      </c>
      <c r="G67" s="351"/>
    </row>
    <row r="68" spans="2:7">
      <c r="B68" s="13">
        <v>10</v>
      </c>
      <c r="C68" s="5" t="s">
        <v>55</v>
      </c>
      <c r="D68" s="299">
        <v>0</v>
      </c>
      <c r="E68" s="220">
        <v>0</v>
      </c>
    </row>
    <row r="69" spans="2:7">
      <c r="B69" s="13">
        <v>11</v>
      </c>
      <c r="C69" s="5" t="s">
        <v>57</v>
      </c>
      <c r="D69" s="314">
        <v>67877.429999999993</v>
      </c>
      <c r="E69" s="220">
        <f>D69/E21</f>
        <v>5.9244400169051227E-3</v>
      </c>
    </row>
    <row r="70" spans="2:7">
      <c r="B70" s="99">
        <v>12</v>
      </c>
      <c r="C70" s="100" t="s">
        <v>59</v>
      </c>
      <c r="D70" s="301">
        <v>0</v>
      </c>
      <c r="E70" s="221">
        <v>0</v>
      </c>
    </row>
    <row r="71" spans="2:7">
      <c r="B71" s="105" t="s">
        <v>129</v>
      </c>
      <c r="C71" s="10" t="s">
        <v>61</v>
      </c>
      <c r="D71" s="302">
        <f>E13</f>
        <v>150.65</v>
      </c>
      <c r="E71" s="222">
        <f>D71/E21</f>
        <v>1.3148949342170983E-5</v>
      </c>
    </row>
    <row r="72" spans="2:7">
      <c r="B72" s="102" t="s">
        <v>132</v>
      </c>
      <c r="C72" s="103" t="s">
        <v>63</v>
      </c>
      <c r="D72" s="303">
        <f>E14</f>
        <v>11250.91</v>
      </c>
      <c r="E72" s="223">
        <f>D72/E21</f>
        <v>9.8199565644424103E-4</v>
      </c>
    </row>
    <row r="73" spans="2:7">
      <c r="B73" s="19" t="s">
        <v>133</v>
      </c>
      <c r="C73" s="20" t="s">
        <v>65</v>
      </c>
      <c r="D73" s="304">
        <f>E17</f>
        <v>19156.580000000002</v>
      </c>
      <c r="E73" s="224">
        <f>D73/E21</f>
        <v>1.6720139395237027E-3</v>
      </c>
    </row>
    <row r="74" spans="2:7">
      <c r="B74" s="105" t="s">
        <v>134</v>
      </c>
      <c r="C74" s="10" t="s">
        <v>66</v>
      </c>
      <c r="D74" s="302">
        <f>D58+D71+D72-D73</f>
        <v>11457189.17</v>
      </c>
      <c r="E74" s="222">
        <f>E58+E71+E72-E73</f>
        <v>1.0000000000000002</v>
      </c>
    </row>
    <row r="75" spans="2:7">
      <c r="B75" s="13">
        <v>1</v>
      </c>
      <c r="C75" s="5" t="s">
        <v>67</v>
      </c>
      <c r="D75" s="299">
        <f>D74</f>
        <v>11457189.17</v>
      </c>
      <c r="E75" s="220">
        <f>E74</f>
        <v>1.0000000000000002</v>
      </c>
    </row>
    <row r="76" spans="2:7">
      <c r="B76" s="13">
        <v>2</v>
      </c>
      <c r="C76" s="5" t="s">
        <v>116</v>
      </c>
      <c r="D76" s="299">
        <v>0</v>
      </c>
      <c r="E76" s="220">
        <v>0</v>
      </c>
    </row>
    <row r="77" spans="2:7" ht="13.5" thickBot="1">
      <c r="B77" s="14">
        <v>3</v>
      </c>
      <c r="C77" s="1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193"/>
    </row>
    <row r="79" spans="2:7">
      <c r="B79" s="1"/>
      <c r="C79" s="1"/>
      <c r="D79" s="193"/>
      <c r="E79" s="193"/>
    </row>
    <row r="80" spans="2:7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1.03" right="0.75" top="0.6" bottom="0.1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7"/>
  <dimension ref="A1:M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139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25" t="s">
        <v>106</v>
      </c>
      <c r="D11" s="306">
        <v>6424740.5500000007</v>
      </c>
      <c r="E11" s="230">
        <f>SUM(E12:E14,E16)</f>
        <v>5757386.7199999997</v>
      </c>
      <c r="H11" s="351"/>
    </row>
    <row r="12" spans="2:12">
      <c r="B12" s="121" t="s">
        <v>4</v>
      </c>
      <c r="C12" s="153" t="s">
        <v>5</v>
      </c>
      <c r="D12" s="307">
        <v>6424496.5100000007</v>
      </c>
      <c r="E12" s="226">
        <v>5757270.2699999996</v>
      </c>
      <c r="H12" s="351"/>
    </row>
    <row r="13" spans="2:12">
      <c r="B13" s="121" t="s">
        <v>6</v>
      </c>
      <c r="C13" s="153" t="s">
        <v>7</v>
      </c>
      <c r="D13" s="307">
        <v>244.04</v>
      </c>
      <c r="E13" s="226">
        <v>116.45</v>
      </c>
      <c r="H13" s="351"/>
    </row>
    <row r="14" spans="2:12">
      <c r="B14" s="121" t="s">
        <v>8</v>
      </c>
      <c r="C14" s="153" t="s">
        <v>10</v>
      </c>
      <c r="D14" s="307">
        <v>0</v>
      </c>
      <c r="E14" s="226">
        <v>0</v>
      </c>
      <c r="H14" s="351"/>
    </row>
    <row r="15" spans="2:12">
      <c r="B15" s="121" t="s">
        <v>103</v>
      </c>
      <c r="C15" s="153" t="s">
        <v>11</v>
      </c>
      <c r="D15" s="307">
        <v>0</v>
      </c>
      <c r="E15" s="226">
        <f>E14</f>
        <v>0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3">
      <c r="B17" s="8" t="s">
        <v>13</v>
      </c>
      <c r="C17" s="141" t="s">
        <v>65</v>
      </c>
      <c r="D17" s="309">
        <v>718.73</v>
      </c>
      <c r="E17" s="231">
        <f>SUM(E18:E20)</f>
        <v>1084.73</v>
      </c>
    </row>
    <row r="18" spans="2:13">
      <c r="B18" s="121" t="s">
        <v>4</v>
      </c>
      <c r="C18" s="153" t="s">
        <v>11</v>
      </c>
      <c r="D18" s="308">
        <v>718.73</v>
      </c>
      <c r="E18" s="227">
        <v>1084.73</v>
      </c>
    </row>
    <row r="19" spans="2:13">
      <c r="B19" s="121" t="s">
        <v>6</v>
      </c>
      <c r="C19" s="153" t="s">
        <v>105</v>
      </c>
      <c r="D19" s="307">
        <v>0</v>
      </c>
      <c r="E19" s="226">
        <v>0</v>
      </c>
    </row>
    <row r="20" spans="2:13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3" ht="13.5" thickBot="1">
      <c r="B21" s="398" t="s">
        <v>107</v>
      </c>
      <c r="C21" s="399"/>
      <c r="D21" s="311">
        <v>6424021.8200000003</v>
      </c>
      <c r="E21" s="209">
        <f>E11-E17</f>
        <v>5756301.9899999993</v>
      </c>
      <c r="F21" s="70"/>
      <c r="G21" s="354"/>
      <c r="H21" s="355"/>
      <c r="J21" s="356"/>
      <c r="K21" s="355"/>
      <c r="M21" s="120"/>
    </row>
    <row r="22" spans="2:13">
      <c r="B22" s="3"/>
      <c r="C22" s="6"/>
      <c r="D22" s="232"/>
      <c r="E22" s="7"/>
      <c r="G22" s="354"/>
      <c r="H22" s="383"/>
    </row>
    <row r="23" spans="2:13" ht="13.5">
      <c r="B23" s="391" t="s">
        <v>101</v>
      </c>
      <c r="C23" s="400"/>
      <c r="D23" s="400"/>
      <c r="E23" s="400"/>
      <c r="G23" s="351"/>
    </row>
    <row r="24" spans="2:13" ht="14.25" thickBot="1">
      <c r="B24" s="390" t="s">
        <v>102</v>
      </c>
      <c r="C24" s="401"/>
      <c r="D24" s="401"/>
      <c r="E24" s="401"/>
    </row>
    <row r="25" spans="2:13" ht="13.5" thickBot="1">
      <c r="B25" s="76"/>
      <c r="C25" s="128" t="s">
        <v>2</v>
      </c>
      <c r="D25" s="279" t="s">
        <v>201</v>
      </c>
      <c r="E25" s="229" t="s">
        <v>200</v>
      </c>
    </row>
    <row r="26" spans="2:13">
      <c r="B26" s="83" t="s">
        <v>15</v>
      </c>
      <c r="C26" s="84" t="s">
        <v>16</v>
      </c>
      <c r="D26" s="286">
        <v>7050538.3700000001</v>
      </c>
      <c r="E26" s="203">
        <f>D21</f>
        <v>6424021.8200000003</v>
      </c>
      <c r="G26" s="361"/>
    </row>
    <row r="27" spans="2:13">
      <c r="B27" s="8" t="s">
        <v>17</v>
      </c>
      <c r="C27" s="9" t="s">
        <v>108</v>
      </c>
      <c r="D27" s="287">
        <v>-866799.3</v>
      </c>
      <c r="E27" s="204">
        <v>-609115.54</v>
      </c>
      <c r="F27" s="66"/>
      <c r="G27" s="359"/>
      <c r="H27" s="359"/>
      <c r="I27" s="351"/>
      <c r="J27" s="361"/>
    </row>
    <row r="28" spans="2:13">
      <c r="B28" s="8" t="s">
        <v>18</v>
      </c>
      <c r="C28" s="9" t="s">
        <v>19</v>
      </c>
      <c r="D28" s="287">
        <v>27986.97</v>
      </c>
      <c r="E28" s="205">
        <v>0</v>
      </c>
      <c r="F28" s="66"/>
      <c r="G28" s="359"/>
      <c r="H28" s="359"/>
      <c r="I28" s="351"/>
      <c r="J28" s="361"/>
    </row>
    <row r="29" spans="2:13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9"/>
      <c r="H29" s="359"/>
      <c r="I29" s="351"/>
      <c r="J29" s="361"/>
    </row>
    <row r="30" spans="2:13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3">
      <c r="B31" s="129" t="s">
        <v>8</v>
      </c>
      <c r="C31" s="122" t="s">
        <v>22</v>
      </c>
      <c r="D31" s="288">
        <v>27986.97</v>
      </c>
      <c r="E31" s="206">
        <v>0</v>
      </c>
      <c r="F31" s="66"/>
      <c r="G31" s="359"/>
      <c r="H31" s="359"/>
      <c r="I31" s="351"/>
      <c r="J31" s="361"/>
    </row>
    <row r="32" spans="2:13">
      <c r="B32" s="80" t="s">
        <v>23</v>
      </c>
      <c r="C32" s="10" t="s">
        <v>24</v>
      </c>
      <c r="D32" s="287">
        <v>894786.27</v>
      </c>
      <c r="E32" s="205">
        <v>609115.54</v>
      </c>
      <c r="F32" s="66"/>
      <c r="G32" s="359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825243.25</v>
      </c>
      <c r="E33" s="206">
        <v>238804.25</v>
      </c>
      <c r="F33" s="66"/>
      <c r="G33" s="359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5955.34</v>
      </c>
      <c r="E34" s="206">
        <v>188193.6</v>
      </c>
      <c r="F34" s="66"/>
      <c r="G34" s="359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723.63</v>
      </c>
      <c r="E35" s="206">
        <v>125513.85</v>
      </c>
      <c r="F35" s="66"/>
      <c r="G35" s="359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62864.05</v>
      </c>
      <c r="E37" s="206">
        <v>56603.8</v>
      </c>
      <c r="F37" s="66"/>
      <c r="G37" s="359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0.04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490100.26</v>
      </c>
      <c r="E40" s="208">
        <v>-58604.29</v>
      </c>
      <c r="G40" s="361"/>
    </row>
    <row r="41" spans="2:10" ht="13.5" thickBot="1">
      <c r="B41" s="87" t="s">
        <v>37</v>
      </c>
      <c r="C41" s="88" t="s">
        <v>38</v>
      </c>
      <c r="D41" s="291">
        <v>6673839.3300000001</v>
      </c>
      <c r="E41" s="209">
        <f>SUM(E26,E27,E40)</f>
        <v>5756301.9900000002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10"/>
      <c r="G46" s="351"/>
    </row>
    <row r="47" spans="2:10">
      <c r="B47" s="132" t="s">
        <v>4</v>
      </c>
      <c r="C47" s="122" t="s">
        <v>40</v>
      </c>
      <c r="D47" s="293">
        <v>35455.408146075184</v>
      </c>
      <c r="E47" s="211">
        <v>29412.067200000001</v>
      </c>
      <c r="G47" s="351"/>
    </row>
    <row r="48" spans="2:10">
      <c r="B48" s="133" t="s">
        <v>6</v>
      </c>
      <c r="C48" s="131" t="s">
        <v>41</v>
      </c>
      <c r="D48" s="293">
        <v>31270.7199</v>
      </c>
      <c r="E48" s="212">
        <v>26560.1574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198.85650000000001</v>
      </c>
      <c r="E50" s="214">
        <v>218.4145</v>
      </c>
    </row>
    <row r="51" spans="2:5">
      <c r="B51" s="132" t="s">
        <v>6</v>
      </c>
      <c r="C51" s="122" t="s">
        <v>111</v>
      </c>
      <c r="D51" s="293">
        <v>192.38030000000001</v>
      </c>
      <c r="E51" s="214">
        <v>182.6318</v>
      </c>
    </row>
    <row r="52" spans="2:5">
      <c r="B52" s="132" t="s">
        <v>8</v>
      </c>
      <c r="C52" s="122" t="s">
        <v>112</v>
      </c>
      <c r="D52" s="293">
        <v>213.53</v>
      </c>
      <c r="E52" s="214">
        <v>227.68</v>
      </c>
    </row>
    <row r="53" spans="2:5" ht="13.5" thickBot="1">
      <c r="B53" s="134" t="s">
        <v>9</v>
      </c>
      <c r="C53" s="135" t="s">
        <v>41</v>
      </c>
      <c r="D53" s="295">
        <v>213.42140000000001</v>
      </c>
      <c r="E53" s="215">
        <v>216.727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SUM(D59:D70)</f>
        <v>5757270.2700000005</v>
      </c>
      <c r="E58" s="218">
        <f>D58/E21</f>
        <v>1.000168212161503</v>
      </c>
    </row>
    <row r="59" spans="2:5" ht="25.5">
      <c r="B59" s="18" t="s">
        <v>4</v>
      </c>
      <c r="C59" s="11" t="s">
        <v>44</v>
      </c>
      <c r="D59" s="298">
        <v>0</v>
      </c>
      <c r="E59" s="219">
        <v>0</v>
      </c>
    </row>
    <row r="60" spans="2:5" ht="25.5">
      <c r="B60" s="13" t="s">
        <v>6</v>
      </c>
      <c r="C60" s="5" t="s">
        <v>45</v>
      </c>
      <c r="D60" s="299">
        <v>0</v>
      </c>
      <c r="E60" s="220">
        <v>0</v>
      </c>
    </row>
    <row r="61" spans="2:5">
      <c r="B61" s="13" t="s">
        <v>8</v>
      </c>
      <c r="C61" s="5" t="s">
        <v>46</v>
      </c>
      <c r="D61" s="299">
        <v>0</v>
      </c>
      <c r="E61" s="220">
        <v>0</v>
      </c>
    </row>
    <row r="62" spans="2:5">
      <c r="B62" s="13" t="s">
        <v>9</v>
      </c>
      <c r="C62" s="5" t="s">
        <v>47</v>
      </c>
      <c r="D62" s="299">
        <v>0</v>
      </c>
      <c r="E62" s="220">
        <v>0</v>
      </c>
    </row>
    <row r="63" spans="2:5">
      <c r="B63" s="13" t="s">
        <v>29</v>
      </c>
      <c r="C63" s="5" t="s">
        <v>48</v>
      </c>
      <c r="D63" s="299">
        <v>0</v>
      </c>
      <c r="E63" s="220">
        <v>0</v>
      </c>
    </row>
    <row r="64" spans="2:5">
      <c r="B64" s="18" t="s">
        <v>31</v>
      </c>
      <c r="C64" s="11" t="s">
        <v>49</v>
      </c>
      <c r="D64" s="320">
        <v>5723794.4900000002</v>
      </c>
      <c r="E64" s="219">
        <f>D64/E21</f>
        <v>0.99435271115788015</v>
      </c>
    </row>
    <row r="65" spans="2:7">
      <c r="B65" s="18" t="s">
        <v>33</v>
      </c>
      <c r="C65" s="11" t="s">
        <v>115</v>
      </c>
      <c r="D65" s="298">
        <v>0</v>
      </c>
      <c r="E65" s="219">
        <v>0</v>
      </c>
    </row>
    <row r="66" spans="2:7">
      <c r="B66" s="18" t="s">
        <v>50</v>
      </c>
      <c r="C66" s="11" t="s">
        <v>51</v>
      </c>
      <c r="D66" s="298">
        <v>0</v>
      </c>
      <c r="E66" s="219">
        <v>0</v>
      </c>
    </row>
    <row r="67" spans="2:7">
      <c r="B67" s="13" t="s">
        <v>52</v>
      </c>
      <c r="C67" s="5" t="s">
        <v>53</v>
      </c>
      <c r="D67" s="299">
        <v>0</v>
      </c>
      <c r="E67" s="220">
        <v>0</v>
      </c>
      <c r="G67" s="351"/>
    </row>
    <row r="68" spans="2:7">
      <c r="B68" s="13" t="s">
        <v>54</v>
      </c>
      <c r="C68" s="5" t="s">
        <v>55</v>
      </c>
      <c r="D68" s="299">
        <v>0</v>
      </c>
      <c r="E68" s="220">
        <v>0</v>
      </c>
    </row>
    <row r="69" spans="2:7">
      <c r="B69" s="13" t="s">
        <v>56</v>
      </c>
      <c r="C69" s="5" t="s">
        <v>57</v>
      </c>
      <c r="D69" s="330">
        <v>33475.78</v>
      </c>
      <c r="E69" s="220">
        <f>D69/E21</f>
        <v>5.8155010036226402E-3</v>
      </c>
    </row>
    <row r="70" spans="2:7">
      <c r="B70" s="99" t="s">
        <v>58</v>
      </c>
      <c r="C70" s="100" t="s">
        <v>59</v>
      </c>
      <c r="D70" s="299">
        <v>0</v>
      </c>
      <c r="E70" s="221">
        <v>0</v>
      </c>
    </row>
    <row r="71" spans="2:7">
      <c r="B71" s="105" t="s">
        <v>23</v>
      </c>
      <c r="C71" s="10" t="s">
        <v>61</v>
      </c>
      <c r="D71" s="302">
        <f>E13</f>
        <v>116.45</v>
      </c>
      <c r="E71" s="222">
        <f>D71/E21</f>
        <v>2.0230001866180758E-5</v>
      </c>
    </row>
    <row r="72" spans="2:7">
      <c r="B72" s="102" t="s">
        <v>60</v>
      </c>
      <c r="C72" s="103" t="s">
        <v>63</v>
      </c>
      <c r="D72" s="303">
        <f>E14</f>
        <v>0</v>
      </c>
      <c r="E72" s="223">
        <f>D72/E21</f>
        <v>0</v>
      </c>
    </row>
    <row r="73" spans="2:7">
      <c r="B73" s="19" t="s">
        <v>62</v>
      </c>
      <c r="C73" s="20" t="s">
        <v>65</v>
      </c>
      <c r="D73" s="304">
        <f>E17</f>
        <v>1084.73</v>
      </c>
      <c r="E73" s="224">
        <f>D73/E21</f>
        <v>1.8844216336884719E-4</v>
      </c>
    </row>
    <row r="74" spans="2:7">
      <c r="B74" s="105" t="s">
        <v>64</v>
      </c>
      <c r="C74" s="10" t="s">
        <v>66</v>
      </c>
      <c r="D74" s="302">
        <f>D58+D71+D72-D73</f>
        <v>5756301.9900000002</v>
      </c>
      <c r="E74" s="222">
        <f>E58+E71+E72-E73</f>
        <v>1.0000000000000002</v>
      </c>
    </row>
    <row r="75" spans="2:7">
      <c r="B75" s="13" t="s">
        <v>4</v>
      </c>
      <c r="C75" s="5" t="s">
        <v>67</v>
      </c>
      <c r="D75" s="299">
        <f>D74-D76</f>
        <v>4107701.5600000005</v>
      </c>
      <c r="E75" s="220">
        <f>D75/E21</f>
        <v>0.71360077479187312</v>
      </c>
    </row>
    <row r="76" spans="2:7">
      <c r="B76" s="13" t="s">
        <v>6</v>
      </c>
      <c r="C76" s="5" t="s">
        <v>116</v>
      </c>
      <c r="D76" s="299">
        <v>1648600.43</v>
      </c>
      <c r="E76" s="220">
        <f>D76/E21</f>
        <v>0.28639922520812711</v>
      </c>
    </row>
    <row r="77" spans="2:7" ht="13.5" thickBot="1">
      <c r="B77" s="14" t="s">
        <v>8</v>
      </c>
      <c r="C77" s="1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2"/>
    </row>
    <row r="79" spans="2:7">
      <c r="B79" s="1"/>
      <c r="C79" s="1"/>
      <c r="D79" s="193"/>
      <c r="E79" s="2"/>
    </row>
    <row r="80" spans="2:7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97" right="0.75" top="0.6" bottom="0.32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140625" style="22" bestFit="1" customWidth="1"/>
    <col min="3" max="3" width="77.7109375" style="22" customWidth="1"/>
    <col min="4" max="4" width="17" style="120" bestFit="1" customWidth="1"/>
    <col min="5" max="5" width="16.425781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42578125" style="350" customWidth="1"/>
    <col min="11" max="11" width="7" style="350" bestFit="1" customWidth="1"/>
    <col min="12" max="12" width="15.28515625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82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  <c r="G9" s="379"/>
    </row>
    <row r="10" spans="2:12" ht="13.5" thickBot="1">
      <c r="B10" s="76"/>
      <c r="C10" s="145" t="s">
        <v>2</v>
      </c>
      <c r="D10" s="279" t="s">
        <v>199</v>
      </c>
      <c r="E10" s="229" t="s">
        <v>200</v>
      </c>
      <c r="G10" s="351"/>
    </row>
    <row r="11" spans="2:12">
      <c r="B11" s="78" t="s">
        <v>3</v>
      </c>
      <c r="C11" s="25" t="s">
        <v>106</v>
      </c>
      <c r="D11" s="306">
        <v>212870265.41000003</v>
      </c>
      <c r="E11" s="230">
        <f>SUM(E12:E14,E16)</f>
        <v>227559613.44000003</v>
      </c>
    </row>
    <row r="12" spans="2:12">
      <c r="B12" s="121" t="s">
        <v>4</v>
      </c>
      <c r="C12" s="153" t="s">
        <v>5</v>
      </c>
      <c r="D12" s="307">
        <v>212807643.08000001</v>
      </c>
      <c r="E12" s="226">
        <v>227495915.52000001</v>
      </c>
      <c r="G12" s="351"/>
      <c r="H12" s="351"/>
    </row>
    <row r="13" spans="2:12">
      <c r="B13" s="121" t="s">
        <v>6</v>
      </c>
      <c r="C13" s="153" t="s">
        <v>7</v>
      </c>
      <c r="D13" s="307">
        <v>891.68</v>
      </c>
      <c r="E13" s="226">
        <v>1230.8</v>
      </c>
      <c r="H13" s="351"/>
    </row>
    <row r="14" spans="2:12">
      <c r="B14" s="121" t="s">
        <v>8</v>
      </c>
      <c r="C14" s="153" t="s">
        <v>10</v>
      </c>
      <c r="D14" s="307">
        <v>61730.65</v>
      </c>
      <c r="E14" s="226">
        <v>62467.12</v>
      </c>
    </row>
    <row r="15" spans="2:12">
      <c r="B15" s="121" t="s">
        <v>103</v>
      </c>
      <c r="C15" s="153" t="s">
        <v>11</v>
      </c>
      <c r="D15" s="307">
        <v>61730.65</v>
      </c>
      <c r="E15" s="226">
        <f>E14</f>
        <v>62467.12</v>
      </c>
    </row>
    <row r="16" spans="2:12">
      <c r="B16" s="124" t="s">
        <v>104</v>
      </c>
      <c r="C16" s="154" t="s">
        <v>12</v>
      </c>
      <c r="D16" s="308">
        <v>0</v>
      </c>
      <c r="E16" s="227">
        <v>0</v>
      </c>
    </row>
    <row r="17" spans="2:11">
      <c r="B17" s="8" t="s">
        <v>13</v>
      </c>
      <c r="C17" s="141" t="s">
        <v>65</v>
      </c>
      <c r="D17" s="309">
        <v>271523.03000000003</v>
      </c>
      <c r="E17" s="231">
        <f>SUM(E18:E20)</f>
        <v>365713.47</v>
      </c>
    </row>
    <row r="18" spans="2:11">
      <c r="B18" s="121" t="s">
        <v>4</v>
      </c>
      <c r="C18" s="153" t="s">
        <v>11</v>
      </c>
      <c r="D18" s="308">
        <v>271523.03000000003</v>
      </c>
      <c r="E18" s="227">
        <v>365713.47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212598742.38000003</v>
      </c>
      <c r="E21" s="209">
        <f>E11-E17</f>
        <v>227193899.97000003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232"/>
      <c r="G22" s="354"/>
      <c r="H22" s="354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180" t="s">
        <v>201</v>
      </c>
      <c r="E25" s="180" t="s">
        <v>200</v>
      </c>
    </row>
    <row r="26" spans="2:11">
      <c r="B26" s="83" t="s">
        <v>15</v>
      </c>
      <c r="C26" s="84" t="s">
        <v>16</v>
      </c>
      <c r="D26" s="286">
        <v>206804450.95000002</v>
      </c>
      <c r="E26" s="203">
        <f>D21</f>
        <v>212598742.38000003</v>
      </c>
    </row>
    <row r="27" spans="2:11">
      <c r="B27" s="8" t="s">
        <v>17</v>
      </c>
      <c r="C27" s="9" t="s">
        <v>108</v>
      </c>
      <c r="D27" s="287">
        <v>-2096639.4000000001</v>
      </c>
      <c r="E27" s="204">
        <v>-2885510.6700000013</v>
      </c>
      <c r="F27" s="66"/>
      <c r="G27" s="359"/>
      <c r="H27" s="359"/>
      <c r="I27" s="351"/>
    </row>
    <row r="28" spans="2:11">
      <c r="B28" s="8" t="s">
        <v>18</v>
      </c>
      <c r="C28" s="9" t="s">
        <v>19</v>
      </c>
      <c r="D28" s="287">
        <v>9582907.5</v>
      </c>
      <c r="E28" s="205">
        <v>11241595.600000001</v>
      </c>
      <c r="F28" s="66"/>
      <c r="G28" s="359"/>
      <c r="H28" s="359"/>
      <c r="I28" s="351"/>
    </row>
    <row r="29" spans="2:11">
      <c r="B29" s="129" t="s">
        <v>4</v>
      </c>
      <c r="C29" s="122" t="s">
        <v>20</v>
      </c>
      <c r="D29" s="288">
        <v>9498286.1099999994</v>
      </c>
      <c r="E29" s="206">
        <v>9384962.3100000005</v>
      </c>
      <c r="F29" s="66"/>
      <c r="G29" s="359"/>
      <c r="H29" s="359"/>
      <c r="I29" s="351"/>
    </row>
    <row r="30" spans="2:11">
      <c r="B30" s="129" t="s">
        <v>6</v>
      </c>
      <c r="C30" s="122" t="s">
        <v>21</v>
      </c>
      <c r="D30" s="288">
        <v>0</v>
      </c>
      <c r="E30" s="206">
        <v>384302.18</v>
      </c>
      <c r="F30" s="66"/>
      <c r="G30" s="359"/>
      <c r="H30" s="359"/>
      <c r="I30" s="351"/>
    </row>
    <row r="31" spans="2:11">
      <c r="B31" s="129" t="s">
        <v>8</v>
      </c>
      <c r="C31" s="122" t="s">
        <v>22</v>
      </c>
      <c r="D31" s="288">
        <v>84621.39</v>
      </c>
      <c r="E31" s="206">
        <v>1472331.11</v>
      </c>
      <c r="F31" s="66"/>
      <c r="G31" s="359"/>
      <c r="H31" s="359"/>
      <c r="I31" s="351"/>
    </row>
    <row r="32" spans="2:11">
      <c r="B32" s="80" t="s">
        <v>23</v>
      </c>
      <c r="C32" s="10" t="s">
        <v>24</v>
      </c>
      <c r="D32" s="287">
        <v>11679546.9</v>
      </c>
      <c r="E32" s="205">
        <v>14127106.270000001</v>
      </c>
      <c r="F32" s="66"/>
      <c r="G32" s="359"/>
      <c r="H32" s="359"/>
      <c r="I32" s="351"/>
    </row>
    <row r="33" spans="2:10">
      <c r="B33" s="129" t="s">
        <v>4</v>
      </c>
      <c r="C33" s="122" t="s">
        <v>25</v>
      </c>
      <c r="D33" s="288">
        <v>8513759.6199999992</v>
      </c>
      <c r="E33" s="206">
        <v>9614585.4800000004</v>
      </c>
      <c r="F33" s="66"/>
      <c r="G33" s="359"/>
      <c r="H33" s="359"/>
      <c r="I33" s="351"/>
    </row>
    <row r="34" spans="2:10">
      <c r="B34" s="129" t="s">
        <v>6</v>
      </c>
      <c r="C34" s="122" t="s">
        <v>26</v>
      </c>
      <c r="D34" s="288">
        <v>930801.74</v>
      </c>
      <c r="E34" s="206">
        <v>359886.41</v>
      </c>
      <c r="F34" s="66"/>
      <c r="G34" s="359"/>
      <c r="H34" s="359"/>
      <c r="I34" s="351"/>
    </row>
    <row r="35" spans="2:10">
      <c r="B35" s="129" t="s">
        <v>8</v>
      </c>
      <c r="C35" s="122" t="s">
        <v>27</v>
      </c>
      <c r="D35" s="288">
        <v>1843188.96</v>
      </c>
      <c r="E35" s="206">
        <v>1924633.82</v>
      </c>
      <c r="F35" s="66"/>
      <c r="G35" s="359"/>
      <c r="H35" s="359"/>
      <c r="I35" s="35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9"/>
      <c r="H36" s="359"/>
      <c r="I36" s="35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9"/>
      <c r="H37" s="359"/>
      <c r="I37" s="35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9"/>
      <c r="H38" s="359"/>
      <c r="I38" s="351"/>
    </row>
    <row r="39" spans="2:10">
      <c r="B39" s="130" t="s">
        <v>33</v>
      </c>
      <c r="C39" s="131" t="s">
        <v>34</v>
      </c>
      <c r="D39" s="289">
        <v>391796.57999999996</v>
      </c>
      <c r="E39" s="207">
        <v>2228000.5600000015</v>
      </c>
      <c r="F39" s="66"/>
      <c r="G39" s="359"/>
      <c r="H39" s="359"/>
      <c r="I39" s="351"/>
    </row>
    <row r="40" spans="2:10" ht="13.5" thickBot="1">
      <c r="B40" s="85" t="s">
        <v>35</v>
      </c>
      <c r="C40" s="86" t="s">
        <v>36</v>
      </c>
      <c r="D40" s="290">
        <v>13156884.58</v>
      </c>
      <c r="E40" s="208">
        <v>17480668.260000002</v>
      </c>
    </row>
    <row r="41" spans="2:10" ht="13.5" thickBot="1">
      <c r="B41" s="87" t="s">
        <v>37</v>
      </c>
      <c r="C41" s="88" t="s">
        <v>38</v>
      </c>
      <c r="D41" s="291">
        <v>217864696.13000003</v>
      </c>
      <c r="E41" s="209">
        <f>SUM(E26,E27,E40)</f>
        <v>227193899.97000003</v>
      </c>
      <c r="F41" s="70"/>
      <c r="G41" s="352"/>
    </row>
    <row r="42" spans="2:10">
      <c r="B42" s="81"/>
      <c r="C42" s="81"/>
      <c r="D42" s="117"/>
      <c r="E42" s="117"/>
      <c r="F42" s="70"/>
    </row>
    <row r="43" spans="2:10" ht="13.5">
      <c r="B43" s="391" t="s">
        <v>60</v>
      </c>
      <c r="C43" s="392"/>
      <c r="D43" s="392"/>
      <c r="E43" s="392"/>
    </row>
    <row r="44" spans="2:10" ht="14.25" thickBot="1">
      <c r="B44" s="390" t="s">
        <v>118</v>
      </c>
      <c r="C44" s="393"/>
      <c r="D44" s="393"/>
      <c r="E44" s="393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</row>
    <row r="46" spans="2:10">
      <c r="B46" s="12" t="s">
        <v>18</v>
      </c>
      <c r="C46" s="25" t="s">
        <v>109</v>
      </c>
      <c r="D46" s="292"/>
      <c r="E46" s="210"/>
    </row>
    <row r="47" spans="2:10">
      <c r="B47" s="132" t="s">
        <v>4</v>
      </c>
      <c r="C47" s="122" t="s">
        <v>40</v>
      </c>
      <c r="D47" s="312">
        <v>8075838.2582650604</v>
      </c>
      <c r="E47" s="211">
        <v>7983999.6869945461</v>
      </c>
      <c r="G47" s="367"/>
    </row>
    <row r="48" spans="2:10">
      <c r="B48" s="133" t="s">
        <v>6</v>
      </c>
      <c r="C48" s="131" t="s">
        <v>41</v>
      </c>
      <c r="D48" s="312">
        <v>8006564.074000001</v>
      </c>
      <c r="E48" s="212">
        <v>7895172.4321421338</v>
      </c>
      <c r="J48" s="364"/>
    </row>
    <row r="49" spans="2:7">
      <c r="B49" s="105" t="s">
        <v>23</v>
      </c>
      <c r="C49" s="107" t="s">
        <v>110</v>
      </c>
      <c r="D49" s="313"/>
      <c r="E49" s="213"/>
    </row>
    <row r="50" spans="2:7">
      <c r="B50" s="132" t="s">
        <v>4</v>
      </c>
      <c r="C50" s="122" t="s">
        <v>40</v>
      </c>
      <c r="D50" s="312">
        <v>25.607800000000001</v>
      </c>
      <c r="E50" s="214">
        <v>26.6281</v>
      </c>
    </row>
    <row r="51" spans="2:7">
      <c r="B51" s="132" t="s">
        <v>6</v>
      </c>
      <c r="C51" s="122" t="s">
        <v>111</v>
      </c>
      <c r="D51" s="312">
        <v>25.195900000000002</v>
      </c>
      <c r="E51" s="214">
        <v>26.501300000000001</v>
      </c>
    </row>
    <row r="52" spans="2:7">
      <c r="B52" s="132" t="s">
        <v>8</v>
      </c>
      <c r="C52" s="122" t="s">
        <v>112</v>
      </c>
      <c r="D52" s="312">
        <v>27.213000000000001</v>
      </c>
      <c r="E52" s="214">
        <v>28.817400000000003</v>
      </c>
    </row>
    <row r="53" spans="2:7" ht="13.5" thickBot="1">
      <c r="B53" s="134" t="s">
        <v>9</v>
      </c>
      <c r="C53" s="135" t="s">
        <v>41</v>
      </c>
      <c r="D53" s="295">
        <v>27.210800000000003</v>
      </c>
      <c r="E53" s="215">
        <v>28.776300000000003</v>
      </c>
    </row>
    <row r="54" spans="2:7">
      <c r="B54" s="96"/>
      <c r="C54" s="97"/>
      <c r="D54" s="216"/>
      <c r="E54" s="216"/>
    </row>
    <row r="55" spans="2:7" ht="13.5">
      <c r="B55" s="391" t="s">
        <v>62</v>
      </c>
      <c r="C55" s="396"/>
      <c r="D55" s="396"/>
      <c r="E55" s="396"/>
    </row>
    <row r="56" spans="2:7" ht="14.25" thickBot="1">
      <c r="B56" s="390" t="s">
        <v>113</v>
      </c>
      <c r="C56" s="397"/>
      <c r="D56" s="397"/>
      <c r="E56" s="397"/>
    </row>
    <row r="57" spans="2:7" ht="34.5" thickBot="1">
      <c r="B57" s="385" t="s">
        <v>42</v>
      </c>
      <c r="C57" s="386"/>
      <c r="D57" s="296" t="s">
        <v>119</v>
      </c>
      <c r="E57" s="217" t="s">
        <v>114</v>
      </c>
    </row>
    <row r="58" spans="2:7">
      <c r="B58" s="17" t="s">
        <v>18</v>
      </c>
      <c r="C58" s="108" t="s">
        <v>43</v>
      </c>
      <c r="D58" s="297">
        <f>D64+D69</f>
        <v>227495915.52000001</v>
      </c>
      <c r="E58" s="218">
        <f>D58/E21</f>
        <v>1.001329329484814</v>
      </c>
    </row>
    <row r="59" spans="2:7" ht="25.5">
      <c r="B59" s="18" t="s">
        <v>4</v>
      </c>
      <c r="C59" s="11" t="s">
        <v>44</v>
      </c>
      <c r="D59" s="298">
        <v>0</v>
      </c>
      <c r="E59" s="219">
        <v>0</v>
      </c>
    </row>
    <row r="60" spans="2:7" ht="25.5">
      <c r="B60" s="13" t="s">
        <v>6</v>
      </c>
      <c r="C60" s="5" t="s">
        <v>45</v>
      </c>
      <c r="D60" s="299">
        <v>0</v>
      </c>
      <c r="E60" s="220">
        <v>0</v>
      </c>
    </row>
    <row r="61" spans="2:7">
      <c r="B61" s="13" t="s">
        <v>8</v>
      </c>
      <c r="C61" s="5" t="s">
        <v>46</v>
      </c>
      <c r="D61" s="299">
        <v>0</v>
      </c>
      <c r="E61" s="220">
        <v>0</v>
      </c>
    </row>
    <row r="62" spans="2:7">
      <c r="B62" s="13" t="s">
        <v>9</v>
      </c>
      <c r="C62" s="5" t="s">
        <v>47</v>
      </c>
      <c r="D62" s="299">
        <v>0</v>
      </c>
      <c r="E62" s="220">
        <v>0</v>
      </c>
    </row>
    <row r="63" spans="2:7">
      <c r="B63" s="13" t="s">
        <v>29</v>
      </c>
      <c r="C63" s="5" t="s">
        <v>48</v>
      </c>
      <c r="D63" s="299">
        <v>0</v>
      </c>
      <c r="E63" s="220">
        <v>0</v>
      </c>
    </row>
    <row r="64" spans="2:7">
      <c r="B64" s="18" t="s">
        <v>31</v>
      </c>
      <c r="C64" s="11" t="s">
        <v>49</v>
      </c>
      <c r="D64" s="298">
        <v>226986652.69</v>
      </c>
      <c r="E64" s="219">
        <f>D64/E21</f>
        <v>0.99908779557889804</v>
      </c>
      <c r="G64" s="351"/>
    </row>
    <row r="65" spans="2:7">
      <c r="B65" s="18" t="s">
        <v>33</v>
      </c>
      <c r="C65" s="11" t="s">
        <v>115</v>
      </c>
      <c r="D65" s="298">
        <v>0</v>
      </c>
      <c r="E65" s="219">
        <v>0</v>
      </c>
      <c r="G65" s="351"/>
    </row>
    <row r="66" spans="2:7">
      <c r="B66" s="18" t="s">
        <v>50</v>
      </c>
      <c r="C66" s="11" t="s">
        <v>51</v>
      </c>
      <c r="D66" s="298">
        <v>0</v>
      </c>
      <c r="E66" s="219">
        <v>0</v>
      </c>
    </row>
    <row r="67" spans="2:7">
      <c r="B67" s="13" t="s">
        <v>52</v>
      </c>
      <c r="C67" s="5" t="s">
        <v>53</v>
      </c>
      <c r="D67" s="299">
        <v>0</v>
      </c>
      <c r="E67" s="220">
        <v>0</v>
      </c>
    </row>
    <row r="68" spans="2:7">
      <c r="B68" s="13" t="s">
        <v>54</v>
      </c>
      <c r="C68" s="5" t="s">
        <v>55</v>
      </c>
      <c r="D68" s="299">
        <v>0</v>
      </c>
      <c r="E68" s="220">
        <v>0</v>
      </c>
    </row>
    <row r="69" spans="2:7">
      <c r="B69" s="13" t="s">
        <v>56</v>
      </c>
      <c r="C69" s="5" t="s">
        <v>57</v>
      </c>
      <c r="D69" s="314">
        <v>509262.82999999996</v>
      </c>
      <c r="E69" s="220">
        <f>D69/E21</f>
        <v>2.2415339059158098E-3</v>
      </c>
    </row>
    <row r="70" spans="2:7">
      <c r="B70" s="99" t="s">
        <v>58</v>
      </c>
      <c r="C70" s="100" t="s">
        <v>59</v>
      </c>
      <c r="D70" s="301">
        <v>0</v>
      </c>
      <c r="E70" s="221">
        <v>0</v>
      </c>
    </row>
    <row r="71" spans="2:7">
      <c r="B71" s="105" t="s">
        <v>23</v>
      </c>
      <c r="C71" s="10" t="s">
        <v>61</v>
      </c>
      <c r="D71" s="302">
        <f>E13</f>
        <v>1230.8</v>
      </c>
      <c r="E71" s="219">
        <f>D71/E21</f>
        <v>5.4173989713743273E-6</v>
      </c>
    </row>
    <row r="72" spans="2:7">
      <c r="B72" s="102" t="s">
        <v>60</v>
      </c>
      <c r="C72" s="103" t="s">
        <v>63</v>
      </c>
      <c r="D72" s="303">
        <f>E14</f>
        <v>62467.12</v>
      </c>
      <c r="E72" s="233">
        <f>D72/E21</f>
        <v>2.7495069193428395E-4</v>
      </c>
    </row>
    <row r="73" spans="2:7">
      <c r="B73" s="19" t="s">
        <v>62</v>
      </c>
      <c r="C73" s="20" t="s">
        <v>65</v>
      </c>
      <c r="D73" s="304">
        <f>E17</f>
        <v>365713.47</v>
      </c>
      <c r="E73" s="224">
        <f>D73/E21</f>
        <v>1.6096975757196423E-3</v>
      </c>
    </row>
    <row r="74" spans="2:7">
      <c r="B74" s="105" t="s">
        <v>64</v>
      </c>
      <c r="C74" s="10" t="s">
        <v>66</v>
      </c>
      <c r="D74" s="302">
        <f>D58+D71+D72-D73</f>
        <v>227193899.97000003</v>
      </c>
      <c r="E74" s="222">
        <f>E58+E71+E72-E73</f>
        <v>1.0000000000000002</v>
      </c>
    </row>
    <row r="75" spans="2:7">
      <c r="B75" s="13" t="s">
        <v>4</v>
      </c>
      <c r="C75" s="5" t="s">
        <v>67</v>
      </c>
      <c r="D75" s="299">
        <f>D74</f>
        <v>227193899.97000003</v>
      </c>
      <c r="E75" s="220">
        <f>E74</f>
        <v>1.0000000000000002</v>
      </c>
    </row>
    <row r="76" spans="2:7">
      <c r="B76" s="13" t="s">
        <v>6</v>
      </c>
      <c r="C76" s="5" t="s">
        <v>116</v>
      </c>
      <c r="D76" s="299">
        <v>0</v>
      </c>
      <c r="E76" s="220">
        <v>0</v>
      </c>
    </row>
    <row r="77" spans="2:7" ht="13.5" thickBot="1">
      <c r="B77" s="14" t="s">
        <v>8</v>
      </c>
      <c r="C77" s="1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193"/>
    </row>
    <row r="79" spans="2:7">
      <c r="B79" s="1"/>
      <c r="C79" s="1"/>
      <c r="D79" s="193"/>
      <c r="E79" s="193"/>
    </row>
    <row r="80" spans="2:7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18"/>
  <dimension ref="A1:L84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140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25" t="s">
        <v>106</v>
      </c>
      <c r="D11" s="306">
        <v>826583.21</v>
      </c>
      <c r="E11" s="230">
        <f>SUM(E12:E14,E16)</f>
        <v>823878.04</v>
      </c>
      <c r="H11" s="351"/>
    </row>
    <row r="12" spans="2:12">
      <c r="B12" s="121" t="s">
        <v>4</v>
      </c>
      <c r="C12" s="153" t="s">
        <v>5</v>
      </c>
      <c r="D12" s="307">
        <v>826463.89</v>
      </c>
      <c r="E12" s="226">
        <v>823800.25</v>
      </c>
      <c r="H12" s="351"/>
    </row>
    <row r="13" spans="2:12">
      <c r="B13" s="121" t="s">
        <v>6</v>
      </c>
      <c r="C13" s="153" t="s">
        <v>7</v>
      </c>
      <c r="D13" s="307">
        <v>119.32</v>
      </c>
      <c r="E13" s="226">
        <v>77.790000000000006</v>
      </c>
      <c r="H13" s="351"/>
    </row>
    <row r="14" spans="2:12">
      <c r="B14" s="121" t="s">
        <v>8</v>
      </c>
      <c r="C14" s="153" t="s">
        <v>10</v>
      </c>
      <c r="D14" s="307">
        <v>0</v>
      </c>
      <c r="E14" s="226">
        <v>0</v>
      </c>
      <c r="H14" s="351"/>
    </row>
    <row r="15" spans="2:12">
      <c r="B15" s="121" t="s">
        <v>103</v>
      </c>
      <c r="C15" s="153" t="s">
        <v>11</v>
      </c>
      <c r="D15" s="307">
        <v>0</v>
      </c>
      <c r="E15" s="226">
        <f>E14</f>
        <v>0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1">
      <c r="B17" s="8" t="s">
        <v>13</v>
      </c>
      <c r="C17" s="141" t="s">
        <v>65</v>
      </c>
      <c r="D17" s="309">
        <v>117.47</v>
      </c>
      <c r="E17" s="231">
        <f>SUM(E18:E20)</f>
        <v>198.13</v>
      </c>
    </row>
    <row r="18" spans="2:11">
      <c r="B18" s="121" t="s">
        <v>4</v>
      </c>
      <c r="C18" s="153" t="s">
        <v>11</v>
      </c>
      <c r="D18" s="308">
        <v>117.47</v>
      </c>
      <c r="E18" s="227">
        <v>198.13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826465.74</v>
      </c>
      <c r="E21" s="209">
        <f>E11-E17</f>
        <v>823679.91</v>
      </c>
      <c r="F21" s="70"/>
      <c r="G21" s="354"/>
      <c r="H21" s="355"/>
      <c r="J21" s="375"/>
      <c r="K21" s="352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24">
        <v>832672.46</v>
      </c>
      <c r="E26" s="203">
        <f>D21</f>
        <v>826465.74</v>
      </c>
      <c r="G26" s="361"/>
    </row>
    <row r="27" spans="2:11">
      <c r="B27" s="8" t="s">
        <v>17</v>
      </c>
      <c r="C27" s="9" t="s">
        <v>108</v>
      </c>
      <c r="D27" s="309">
        <v>-31044.63</v>
      </c>
      <c r="E27" s="204">
        <v>-50586.03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309">
        <v>0.02</v>
      </c>
      <c r="E28" s="205">
        <v>0.03</v>
      </c>
      <c r="F28" s="66"/>
      <c r="G28" s="359"/>
      <c r="H28" s="359"/>
      <c r="I28" s="351"/>
      <c r="J28" s="361"/>
    </row>
    <row r="29" spans="2:11">
      <c r="B29" s="129" t="s">
        <v>4</v>
      </c>
      <c r="C29" s="122" t="s">
        <v>20</v>
      </c>
      <c r="D29" s="307">
        <v>0</v>
      </c>
      <c r="E29" s="206">
        <v>0</v>
      </c>
      <c r="F29" s="66"/>
      <c r="G29" s="359"/>
      <c r="H29" s="359"/>
      <c r="I29" s="351"/>
      <c r="J29" s="361"/>
    </row>
    <row r="30" spans="2:11">
      <c r="B30" s="129" t="s">
        <v>6</v>
      </c>
      <c r="C30" s="122" t="s">
        <v>21</v>
      </c>
      <c r="D30" s="307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129" t="s">
        <v>8</v>
      </c>
      <c r="C31" s="122" t="s">
        <v>22</v>
      </c>
      <c r="D31" s="307">
        <v>0.02</v>
      </c>
      <c r="E31" s="206">
        <v>0.03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309">
        <v>31044.65</v>
      </c>
      <c r="E32" s="205">
        <v>50586.06</v>
      </c>
      <c r="F32" s="66"/>
      <c r="G32" s="372"/>
      <c r="H32" s="359"/>
      <c r="I32" s="351"/>
      <c r="J32" s="361"/>
    </row>
    <row r="33" spans="2:10">
      <c r="B33" s="129" t="s">
        <v>4</v>
      </c>
      <c r="C33" s="122" t="s">
        <v>25</v>
      </c>
      <c r="D33" s="307">
        <v>19825.72</v>
      </c>
      <c r="E33" s="206">
        <v>15321.88</v>
      </c>
      <c r="F33" s="66"/>
      <c r="G33" s="359"/>
      <c r="H33" s="359"/>
      <c r="I33" s="351"/>
      <c r="J33" s="361"/>
    </row>
    <row r="34" spans="2:10">
      <c r="B34" s="129" t="s">
        <v>6</v>
      </c>
      <c r="C34" s="122" t="s">
        <v>26</v>
      </c>
      <c r="D34" s="307">
        <v>0</v>
      </c>
      <c r="E34" s="206">
        <v>23584.34</v>
      </c>
      <c r="F34" s="66"/>
      <c r="G34" s="359"/>
      <c r="H34" s="359"/>
      <c r="I34" s="351"/>
      <c r="J34" s="361"/>
    </row>
    <row r="35" spans="2:10">
      <c r="B35" s="129" t="s">
        <v>8</v>
      </c>
      <c r="C35" s="122" t="s">
        <v>27</v>
      </c>
      <c r="D35" s="307">
        <v>3320.67</v>
      </c>
      <c r="E35" s="206">
        <v>3983.71</v>
      </c>
      <c r="F35" s="66"/>
      <c r="G35" s="359"/>
      <c r="H35" s="359"/>
      <c r="I35" s="351"/>
      <c r="J35" s="361"/>
    </row>
    <row r="36" spans="2:10">
      <c r="B36" s="129" t="s">
        <v>9</v>
      </c>
      <c r="C36" s="122" t="s">
        <v>28</v>
      </c>
      <c r="D36" s="307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129" t="s">
        <v>29</v>
      </c>
      <c r="C37" s="122" t="s">
        <v>30</v>
      </c>
      <c r="D37" s="307">
        <v>7898.26</v>
      </c>
      <c r="E37" s="206">
        <v>7696.13</v>
      </c>
      <c r="F37" s="66"/>
      <c r="G37" s="359"/>
      <c r="H37" s="359"/>
      <c r="I37" s="351"/>
      <c r="J37" s="361"/>
    </row>
    <row r="38" spans="2:10">
      <c r="B38" s="129" t="s">
        <v>31</v>
      </c>
      <c r="C38" s="122" t="s">
        <v>32</v>
      </c>
      <c r="D38" s="307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130" t="s">
        <v>33</v>
      </c>
      <c r="C39" s="131" t="s">
        <v>34</v>
      </c>
      <c r="D39" s="308">
        <v>0</v>
      </c>
      <c r="E39" s="207">
        <v>0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25">
        <v>53386.95</v>
      </c>
      <c r="E40" s="208">
        <v>47800.2</v>
      </c>
      <c r="G40" s="361"/>
      <c r="H40" s="376"/>
    </row>
    <row r="41" spans="2:10" ht="13.5" thickBot="1">
      <c r="B41" s="87" t="s">
        <v>37</v>
      </c>
      <c r="C41" s="88" t="s">
        <v>38</v>
      </c>
      <c r="D41" s="311">
        <v>855014.78</v>
      </c>
      <c r="E41" s="209">
        <f>SUM(E26,E27,E40)</f>
        <v>823679.90999999992</v>
      </c>
      <c r="F41" s="70"/>
      <c r="G41" s="361"/>
      <c r="H41" s="359"/>
      <c r="I41" s="351"/>
      <c r="J41" s="351"/>
    </row>
    <row r="42" spans="2:10">
      <c r="B42" s="81"/>
      <c r="C42" s="81"/>
      <c r="D42" s="117"/>
      <c r="E42" s="82"/>
      <c r="F42" s="70"/>
      <c r="G42" s="352"/>
      <c r="H42" s="353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10"/>
      <c r="G46" s="351"/>
    </row>
    <row r="47" spans="2:10">
      <c r="B47" s="132" t="s">
        <v>4</v>
      </c>
      <c r="C47" s="122" t="s">
        <v>40</v>
      </c>
      <c r="D47" s="331">
        <v>6163.1962044054944</v>
      </c>
      <c r="E47" s="211">
        <v>5652.6180000000004</v>
      </c>
      <c r="G47" s="351"/>
    </row>
    <row r="48" spans="2:10">
      <c r="B48" s="133" t="s">
        <v>6</v>
      </c>
      <c r="C48" s="131" t="s">
        <v>41</v>
      </c>
      <c r="D48" s="331">
        <v>5940.6720000000005</v>
      </c>
      <c r="E48" s="212">
        <v>5311.3951999999999</v>
      </c>
      <c r="G48" s="364"/>
    </row>
    <row r="49" spans="2:5">
      <c r="B49" s="105" t="s">
        <v>23</v>
      </c>
      <c r="C49" s="107" t="s">
        <v>110</v>
      </c>
      <c r="D49" s="313"/>
      <c r="E49" s="213"/>
    </row>
    <row r="50" spans="2:5">
      <c r="B50" s="132" t="s">
        <v>4</v>
      </c>
      <c r="C50" s="122" t="s">
        <v>40</v>
      </c>
      <c r="D50" s="331">
        <v>135.10400000000001</v>
      </c>
      <c r="E50" s="214">
        <v>146.20940000000002</v>
      </c>
    </row>
    <row r="51" spans="2:5">
      <c r="B51" s="132" t="s">
        <v>6</v>
      </c>
      <c r="C51" s="122" t="s">
        <v>111</v>
      </c>
      <c r="D51" s="331">
        <v>131.36270000000002</v>
      </c>
      <c r="E51" s="214">
        <v>131.76140000000001</v>
      </c>
    </row>
    <row r="52" spans="2:5">
      <c r="B52" s="132" t="s">
        <v>8</v>
      </c>
      <c r="C52" s="122" t="s">
        <v>112</v>
      </c>
      <c r="D52" s="331">
        <v>145.07210000000001</v>
      </c>
      <c r="E52" s="214">
        <v>155.0779</v>
      </c>
    </row>
    <row r="53" spans="2:5" ht="13.5" thickBot="1">
      <c r="B53" s="134" t="s">
        <v>9</v>
      </c>
      <c r="C53" s="135" t="s">
        <v>41</v>
      </c>
      <c r="D53" s="332">
        <v>143.9256</v>
      </c>
      <c r="E53" s="215">
        <v>155.0779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SUM(D59:D70)</f>
        <v>823800.25</v>
      </c>
      <c r="E58" s="218">
        <f>D58/E21</f>
        <v>1.0001461004433141</v>
      </c>
    </row>
    <row r="59" spans="2:5" ht="25.5">
      <c r="B59" s="18" t="s">
        <v>4</v>
      </c>
      <c r="C59" s="11" t="s">
        <v>44</v>
      </c>
      <c r="D59" s="298">
        <v>0</v>
      </c>
      <c r="E59" s="219">
        <v>0</v>
      </c>
    </row>
    <row r="60" spans="2:5" ht="25.5">
      <c r="B60" s="13" t="s">
        <v>6</v>
      </c>
      <c r="C60" s="5" t="s">
        <v>45</v>
      </c>
      <c r="D60" s="299">
        <v>0</v>
      </c>
      <c r="E60" s="220">
        <v>0</v>
      </c>
    </row>
    <row r="61" spans="2:5">
      <c r="B61" s="13" t="s">
        <v>8</v>
      </c>
      <c r="C61" s="5" t="s">
        <v>46</v>
      </c>
      <c r="D61" s="299">
        <v>0</v>
      </c>
      <c r="E61" s="220">
        <v>0</v>
      </c>
    </row>
    <row r="62" spans="2:5">
      <c r="B62" s="13" t="s">
        <v>9</v>
      </c>
      <c r="C62" s="5" t="s">
        <v>47</v>
      </c>
      <c r="D62" s="299">
        <v>0</v>
      </c>
      <c r="E62" s="220">
        <v>0</v>
      </c>
    </row>
    <row r="63" spans="2:5">
      <c r="B63" s="13" t="s">
        <v>29</v>
      </c>
      <c r="C63" s="5" t="s">
        <v>48</v>
      </c>
      <c r="D63" s="299">
        <v>0</v>
      </c>
      <c r="E63" s="220">
        <v>0</v>
      </c>
    </row>
    <row r="64" spans="2:5">
      <c r="B64" s="18" t="s">
        <v>31</v>
      </c>
      <c r="C64" s="11" t="s">
        <v>49</v>
      </c>
      <c r="D64" s="320">
        <v>787501.54</v>
      </c>
      <c r="E64" s="219">
        <f>D64/E21</f>
        <v>0.95607714894976614</v>
      </c>
    </row>
    <row r="65" spans="2:9">
      <c r="B65" s="18" t="s">
        <v>33</v>
      </c>
      <c r="C65" s="11" t="s">
        <v>115</v>
      </c>
      <c r="D65" s="298">
        <v>0</v>
      </c>
      <c r="E65" s="219">
        <v>0</v>
      </c>
    </row>
    <row r="66" spans="2:9">
      <c r="B66" s="18" t="s">
        <v>50</v>
      </c>
      <c r="C66" s="11" t="s">
        <v>51</v>
      </c>
      <c r="D66" s="298">
        <v>0</v>
      </c>
      <c r="E66" s="219">
        <v>0</v>
      </c>
    </row>
    <row r="67" spans="2:9">
      <c r="B67" s="13" t="s">
        <v>52</v>
      </c>
      <c r="C67" s="5" t="s">
        <v>53</v>
      </c>
      <c r="D67" s="299">
        <v>0</v>
      </c>
      <c r="E67" s="220">
        <v>0</v>
      </c>
    </row>
    <row r="68" spans="2:9">
      <c r="B68" s="13" t="s">
        <v>54</v>
      </c>
      <c r="C68" s="5" t="s">
        <v>55</v>
      </c>
      <c r="D68" s="299">
        <v>0</v>
      </c>
      <c r="E68" s="220">
        <v>0</v>
      </c>
      <c r="I68" s="351"/>
    </row>
    <row r="69" spans="2:9">
      <c r="B69" s="13" t="s">
        <v>56</v>
      </c>
      <c r="C69" s="5" t="s">
        <v>57</v>
      </c>
      <c r="D69" s="330">
        <v>36298.71</v>
      </c>
      <c r="E69" s="220">
        <f>D69/E21</f>
        <v>4.4068951493548017E-2</v>
      </c>
      <c r="I69" s="351"/>
    </row>
    <row r="70" spans="2:9">
      <c r="B70" s="99" t="s">
        <v>58</v>
      </c>
      <c r="C70" s="100" t="s">
        <v>59</v>
      </c>
      <c r="D70" s="301">
        <v>0</v>
      </c>
      <c r="E70" s="221">
        <v>0</v>
      </c>
      <c r="I70" s="351"/>
    </row>
    <row r="71" spans="2:9">
      <c r="B71" s="105" t="s">
        <v>23</v>
      </c>
      <c r="C71" s="10" t="s">
        <v>61</v>
      </c>
      <c r="D71" s="302">
        <f>E13</f>
        <v>77.790000000000006</v>
      </c>
      <c r="E71" s="222">
        <f>D71/E21</f>
        <v>9.4442026636293704E-5</v>
      </c>
      <c r="G71" s="351"/>
      <c r="I71" s="351"/>
    </row>
    <row r="72" spans="2:9">
      <c r="B72" s="102" t="s">
        <v>60</v>
      </c>
      <c r="C72" s="103" t="s">
        <v>63</v>
      </c>
      <c r="D72" s="303">
        <f>E14</f>
        <v>0</v>
      </c>
      <c r="E72" s="223">
        <f>D72/E21</f>
        <v>0</v>
      </c>
    </row>
    <row r="73" spans="2:9">
      <c r="B73" s="19" t="s">
        <v>62</v>
      </c>
      <c r="C73" s="20" t="s">
        <v>65</v>
      </c>
      <c r="D73" s="304">
        <f>E17</f>
        <v>198.13</v>
      </c>
      <c r="E73" s="224">
        <f>D73/E21</f>
        <v>2.4054246995049326E-4</v>
      </c>
    </row>
    <row r="74" spans="2:9">
      <c r="B74" s="105" t="s">
        <v>64</v>
      </c>
      <c r="C74" s="10" t="s">
        <v>66</v>
      </c>
      <c r="D74" s="302">
        <f>D58-D73+D71+D72</f>
        <v>823679.91</v>
      </c>
      <c r="E74" s="222">
        <f>E58+E71+E72-E73</f>
        <v>0.99999999999999978</v>
      </c>
    </row>
    <row r="75" spans="2:9">
      <c r="B75" s="13" t="s">
        <v>4</v>
      </c>
      <c r="C75" s="5" t="s">
        <v>67</v>
      </c>
      <c r="D75" s="299">
        <f>D74-D76</f>
        <v>489901.05000000005</v>
      </c>
      <c r="E75" s="220">
        <f>D75/E21</f>
        <v>0.59477115327482011</v>
      </c>
    </row>
    <row r="76" spans="2:9">
      <c r="B76" s="13" t="s">
        <v>6</v>
      </c>
      <c r="C76" s="5" t="s">
        <v>116</v>
      </c>
      <c r="D76" s="299">
        <v>333778.86</v>
      </c>
      <c r="E76" s="220">
        <f>D76/E21</f>
        <v>0.40522884672517989</v>
      </c>
    </row>
    <row r="77" spans="2:9" ht="13.5" thickBot="1">
      <c r="B77" s="14" t="s">
        <v>8</v>
      </c>
      <c r="C77" s="15" t="s">
        <v>117</v>
      </c>
      <c r="D77" s="305">
        <v>0</v>
      </c>
      <c r="E77" s="225">
        <v>0</v>
      </c>
    </row>
    <row r="78" spans="2:9">
      <c r="B78" s="1"/>
      <c r="C78" s="1"/>
      <c r="D78" s="193"/>
      <c r="E78" s="2"/>
    </row>
    <row r="79" spans="2:9">
      <c r="B79" s="1"/>
      <c r="C79" s="1"/>
      <c r="D79" s="193"/>
      <c r="E79" s="2"/>
      <c r="I79" s="351"/>
    </row>
    <row r="80" spans="2:9">
      <c r="B80" s="1"/>
      <c r="C80" s="1"/>
      <c r="D80" s="193"/>
      <c r="E80" s="2"/>
      <c r="I80" s="351"/>
    </row>
    <row r="81" spans="2:9">
      <c r="B81" s="1"/>
      <c r="C81" s="1"/>
      <c r="D81" s="193"/>
      <c r="E81" s="2"/>
      <c r="I81" s="351"/>
    </row>
    <row r="84" spans="2:9">
      <c r="D84" s="114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19"/>
  <dimension ref="A1:N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141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25" t="s">
        <v>106</v>
      </c>
      <c r="D11" s="306">
        <v>1521036.9699999997</v>
      </c>
      <c r="E11" s="230">
        <f>SUM(E12:E14,E16)</f>
        <v>1465798.3</v>
      </c>
      <c r="H11" s="351"/>
    </row>
    <row r="12" spans="2:12">
      <c r="B12" s="93" t="s">
        <v>4</v>
      </c>
      <c r="C12" s="139" t="s">
        <v>5</v>
      </c>
      <c r="D12" s="307">
        <v>1520887.8299999998</v>
      </c>
      <c r="E12" s="226">
        <v>1465632.5</v>
      </c>
      <c r="H12" s="351"/>
    </row>
    <row r="13" spans="2:12">
      <c r="B13" s="93" t="s">
        <v>6</v>
      </c>
      <c r="C13" s="139" t="s">
        <v>7</v>
      </c>
      <c r="D13" s="307">
        <v>149.13999999999999</v>
      </c>
      <c r="E13" s="226">
        <v>165.8</v>
      </c>
      <c r="H13" s="351"/>
    </row>
    <row r="14" spans="2:12">
      <c r="B14" s="93" t="s">
        <v>8</v>
      </c>
      <c r="C14" s="139" t="s">
        <v>10</v>
      </c>
      <c r="D14" s="307">
        <v>0</v>
      </c>
      <c r="E14" s="226">
        <v>0</v>
      </c>
      <c r="H14" s="351"/>
    </row>
    <row r="15" spans="2:12">
      <c r="B15" s="93" t="s">
        <v>103</v>
      </c>
      <c r="C15" s="139" t="s">
        <v>11</v>
      </c>
      <c r="D15" s="307">
        <v>0</v>
      </c>
      <c r="E15" s="226">
        <f>E14</f>
        <v>0</v>
      </c>
      <c r="H15" s="351"/>
    </row>
    <row r="16" spans="2:12">
      <c r="B16" s="94" t="s">
        <v>104</v>
      </c>
      <c r="C16" s="140" t="s">
        <v>12</v>
      </c>
      <c r="D16" s="308">
        <v>0</v>
      </c>
      <c r="E16" s="227">
        <v>0</v>
      </c>
      <c r="H16" s="351"/>
    </row>
    <row r="17" spans="2:14">
      <c r="B17" s="8" t="s">
        <v>13</v>
      </c>
      <c r="C17" s="141" t="s">
        <v>65</v>
      </c>
      <c r="D17" s="309">
        <v>179.92</v>
      </c>
      <c r="E17" s="231">
        <f>SUM(E18:E20)</f>
        <v>11856.01</v>
      </c>
    </row>
    <row r="18" spans="2:14">
      <c r="B18" s="93" t="s">
        <v>4</v>
      </c>
      <c r="C18" s="139" t="s">
        <v>11</v>
      </c>
      <c r="D18" s="308">
        <v>179.92</v>
      </c>
      <c r="E18" s="227">
        <v>11856.01</v>
      </c>
    </row>
    <row r="19" spans="2:14">
      <c r="B19" s="93" t="s">
        <v>6</v>
      </c>
      <c r="C19" s="139" t="s">
        <v>105</v>
      </c>
      <c r="D19" s="307">
        <v>0</v>
      </c>
      <c r="E19" s="226">
        <v>0</v>
      </c>
    </row>
    <row r="20" spans="2:14" ht="13.5" thickBot="1">
      <c r="B20" s="95" t="s">
        <v>8</v>
      </c>
      <c r="C20" s="63" t="s">
        <v>14</v>
      </c>
      <c r="D20" s="310">
        <v>0</v>
      </c>
      <c r="E20" s="228">
        <v>0</v>
      </c>
    </row>
    <row r="21" spans="2:14" ht="13.5" thickBot="1">
      <c r="B21" s="398" t="s">
        <v>107</v>
      </c>
      <c r="C21" s="399"/>
      <c r="D21" s="311">
        <v>1520857.0499999998</v>
      </c>
      <c r="E21" s="209">
        <f>E11-E17</f>
        <v>1453942.29</v>
      </c>
      <c r="F21" s="70"/>
      <c r="G21" s="354"/>
      <c r="H21" s="355"/>
      <c r="J21" s="356"/>
      <c r="K21" s="355"/>
      <c r="N21" s="120"/>
    </row>
    <row r="22" spans="2:14">
      <c r="B22" s="3"/>
      <c r="C22" s="6"/>
      <c r="D22" s="232"/>
      <c r="E22" s="7"/>
      <c r="G22" s="354"/>
      <c r="H22" s="383"/>
    </row>
    <row r="23" spans="2:14" ht="13.5">
      <c r="B23" s="391" t="s">
        <v>101</v>
      </c>
      <c r="C23" s="406"/>
      <c r="D23" s="406"/>
      <c r="E23" s="406"/>
      <c r="G23" s="351"/>
    </row>
    <row r="24" spans="2:14" ht="14.25" thickBot="1">
      <c r="B24" s="390" t="s">
        <v>102</v>
      </c>
      <c r="C24" s="407"/>
      <c r="D24" s="407"/>
      <c r="E24" s="407"/>
    </row>
    <row r="25" spans="2:14" ht="13.5" thickBot="1">
      <c r="B25" s="76"/>
      <c r="C25" s="4" t="s">
        <v>2</v>
      </c>
      <c r="D25" s="279" t="s">
        <v>201</v>
      </c>
      <c r="E25" s="229" t="s">
        <v>200</v>
      </c>
    </row>
    <row r="26" spans="2:14">
      <c r="B26" s="83" t="s">
        <v>15</v>
      </c>
      <c r="C26" s="84" t="s">
        <v>16</v>
      </c>
      <c r="D26" s="286">
        <v>1706633.56</v>
      </c>
      <c r="E26" s="203">
        <f>D21</f>
        <v>1520857.0499999998</v>
      </c>
      <c r="G26" s="361"/>
    </row>
    <row r="27" spans="2:14">
      <c r="B27" s="8" t="s">
        <v>17</v>
      </c>
      <c r="C27" s="9" t="s">
        <v>108</v>
      </c>
      <c r="D27" s="287">
        <v>-86886.61</v>
      </c>
      <c r="E27" s="204">
        <v>-141694.98000000001</v>
      </c>
      <c r="F27" s="66"/>
      <c r="G27" s="359"/>
      <c r="H27" s="359"/>
      <c r="I27" s="351"/>
      <c r="J27" s="361"/>
    </row>
    <row r="28" spans="2:14">
      <c r="B28" s="8" t="s">
        <v>18</v>
      </c>
      <c r="C28" s="9" t="s">
        <v>19</v>
      </c>
      <c r="D28" s="287">
        <v>0</v>
      </c>
      <c r="E28" s="205">
        <v>0.02</v>
      </c>
      <c r="F28" s="66"/>
      <c r="G28" s="359"/>
      <c r="H28" s="359"/>
      <c r="I28" s="351"/>
      <c r="J28" s="361"/>
    </row>
    <row r="29" spans="2:14">
      <c r="B29" s="91" t="s">
        <v>4</v>
      </c>
      <c r="C29" s="5" t="s">
        <v>20</v>
      </c>
      <c r="D29" s="288">
        <v>0</v>
      </c>
      <c r="E29" s="206">
        <v>0</v>
      </c>
      <c r="F29" s="66"/>
      <c r="G29" s="359"/>
      <c r="H29" s="359"/>
      <c r="I29" s="351"/>
      <c r="J29" s="361"/>
    </row>
    <row r="30" spans="2:14">
      <c r="B30" s="91" t="s">
        <v>6</v>
      </c>
      <c r="C30" s="5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4">
      <c r="B31" s="91" t="s">
        <v>8</v>
      </c>
      <c r="C31" s="5" t="s">
        <v>22</v>
      </c>
      <c r="D31" s="288">
        <v>0</v>
      </c>
      <c r="E31" s="206">
        <v>0.02</v>
      </c>
      <c r="F31" s="66"/>
      <c r="G31" s="359"/>
      <c r="H31" s="359"/>
      <c r="I31" s="351"/>
      <c r="J31" s="361"/>
    </row>
    <row r="32" spans="2:14">
      <c r="B32" s="80" t="s">
        <v>23</v>
      </c>
      <c r="C32" s="10" t="s">
        <v>24</v>
      </c>
      <c r="D32" s="287">
        <v>86886.61</v>
      </c>
      <c r="E32" s="205">
        <v>141695</v>
      </c>
      <c r="F32" s="66"/>
      <c r="G32" s="359"/>
      <c r="H32" s="359"/>
      <c r="I32" s="351"/>
      <c r="J32" s="361"/>
    </row>
    <row r="33" spans="2:10">
      <c r="B33" s="91" t="s">
        <v>4</v>
      </c>
      <c r="C33" s="5" t="s">
        <v>25</v>
      </c>
      <c r="D33" s="288">
        <v>34958.92</v>
      </c>
      <c r="E33" s="206">
        <v>64137.61</v>
      </c>
      <c r="F33" s="66"/>
      <c r="G33" s="359"/>
      <c r="H33" s="359"/>
      <c r="I33" s="351"/>
      <c r="J33" s="361"/>
    </row>
    <row r="34" spans="2:10">
      <c r="B34" s="91" t="s">
        <v>6</v>
      </c>
      <c r="C34" s="5" t="s">
        <v>26</v>
      </c>
      <c r="D34" s="288">
        <v>28004.18</v>
      </c>
      <c r="E34" s="206">
        <v>54410.43</v>
      </c>
      <c r="F34" s="66"/>
      <c r="G34" s="359"/>
      <c r="H34" s="359"/>
      <c r="I34" s="351"/>
      <c r="J34" s="361"/>
    </row>
    <row r="35" spans="2:10">
      <c r="B35" s="91" t="s">
        <v>8</v>
      </c>
      <c r="C35" s="5" t="s">
        <v>27</v>
      </c>
      <c r="D35" s="288">
        <v>8801.3700000000008</v>
      </c>
      <c r="E35" s="206">
        <v>9026.2199999999993</v>
      </c>
      <c r="F35" s="66"/>
      <c r="G35" s="359"/>
      <c r="H35" s="359"/>
      <c r="I35" s="351"/>
      <c r="J35" s="361"/>
    </row>
    <row r="36" spans="2:10">
      <c r="B36" s="91" t="s">
        <v>9</v>
      </c>
      <c r="C36" s="5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91" t="s">
        <v>29</v>
      </c>
      <c r="C37" s="5" t="s">
        <v>30</v>
      </c>
      <c r="D37" s="288">
        <v>15122.050000000001</v>
      </c>
      <c r="E37" s="206">
        <v>14120.74</v>
      </c>
      <c r="F37" s="66"/>
      <c r="G37" s="359"/>
      <c r="H37" s="359"/>
      <c r="I37" s="351"/>
      <c r="J37" s="361"/>
    </row>
    <row r="38" spans="2:10">
      <c r="B38" s="91" t="s">
        <v>31</v>
      </c>
      <c r="C38" s="5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92" t="s">
        <v>33</v>
      </c>
      <c r="C39" s="11" t="s">
        <v>34</v>
      </c>
      <c r="D39" s="289">
        <v>0.09</v>
      </c>
      <c r="E39" s="207">
        <v>0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6033.56</v>
      </c>
      <c r="E40" s="208">
        <v>74780.22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1625780.51</v>
      </c>
      <c r="E41" s="209">
        <f>SUM(E26,E27,E40)</f>
        <v>1453942.2899999998</v>
      </c>
      <c r="F41" s="70"/>
      <c r="G41" s="361"/>
      <c r="H41" s="359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10"/>
      <c r="G46" s="351"/>
    </row>
    <row r="47" spans="2:10">
      <c r="B47" s="89" t="s">
        <v>4</v>
      </c>
      <c r="C47" s="5" t="s">
        <v>40</v>
      </c>
      <c r="D47" s="293">
        <v>14651.956846860614</v>
      </c>
      <c r="E47" s="211">
        <v>12656.4151</v>
      </c>
      <c r="G47" s="351"/>
    </row>
    <row r="48" spans="2:10">
      <c r="B48" s="106" t="s">
        <v>6</v>
      </c>
      <c r="C48" s="11" t="s">
        <v>41</v>
      </c>
      <c r="D48" s="293">
        <v>13905.636700000001</v>
      </c>
      <c r="E48" s="212">
        <v>11509.0898</v>
      </c>
      <c r="G48" s="364"/>
      <c r="I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116.4782</v>
      </c>
      <c r="E50" s="214">
        <v>120.1649</v>
      </c>
    </row>
    <row r="51" spans="2:5">
      <c r="B51" s="89" t="s">
        <v>6</v>
      </c>
      <c r="C51" s="5" t="s">
        <v>111</v>
      </c>
      <c r="D51" s="293">
        <v>114.88120000000001</v>
      </c>
      <c r="E51" s="214">
        <v>119.19540000000001</v>
      </c>
    </row>
    <row r="52" spans="2:5">
      <c r="B52" s="89" t="s">
        <v>8</v>
      </c>
      <c r="C52" s="5" t="s">
        <v>112</v>
      </c>
      <c r="D52" s="293">
        <v>117.42270000000001</v>
      </c>
      <c r="E52" s="214">
        <v>126.32990000000001</v>
      </c>
    </row>
    <row r="53" spans="2:5" ht="13.5" thickBot="1">
      <c r="B53" s="90" t="s">
        <v>9</v>
      </c>
      <c r="C53" s="15" t="s">
        <v>41</v>
      </c>
      <c r="D53" s="295">
        <v>116.9152</v>
      </c>
      <c r="E53" s="215">
        <v>126.32990000000001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SUM(D59:D70)</f>
        <v>1465632.5</v>
      </c>
      <c r="E58" s="218">
        <f>D58/E21</f>
        <v>1.0080403535136184</v>
      </c>
    </row>
    <row r="59" spans="2:5" ht="25.5">
      <c r="B59" s="106" t="s">
        <v>4</v>
      </c>
      <c r="C59" s="11" t="s">
        <v>44</v>
      </c>
      <c r="D59" s="298">
        <v>0</v>
      </c>
      <c r="E59" s="219">
        <v>0</v>
      </c>
    </row>
    <row r="60" spans="2:5" ht="25.5">
      <c r="B60" s="89" t="s">
        <v>6</v>
      </c>
      <c r="C60" s="5" t="s">
        <v>45</v>
      </c>
      <c r="D60" s="299">
        <v>0</v>
      </c>
      <c r="E60" s="220">
        <v>0</v>
      </c>
    </row>
    <row r="61" spans="2:5">
      <c r="B61" s="89" t="s">
        <v>8</v>
      </c>
      <c r="C61" s="5" t="s">
        <v>46</v>
      </c>
      <c r="D61" s="299">
        <v>0</v>
      </c>
      <c r="E61" s="220">
        <v>0</v>
      </c>
    </row>
    <row r="62" spans="2:5">
      <c r="B62" s="89" t="s">
        <v>9</v>
      </c>
      <c r="C62" s="5" t="s">
        <v>47</v>
      </c>
      <c r="D62" s="299">
        <v>0</v>
      </c>
      <c r="E62" s="220">
        <v>0</v>
      </c>
    </row>
    <row r="63" spans="2:5">
      <c r="B63" s="89" t="s">
        <v>29</v>
      </c>
      <c r="C63" s="5" t="s">
        <v>48</v>
      </c>
      <c r="D63" s="299">
        <v>0</v>
      </c>
      <c r="E63" s="220">
        <v>0</v>
      </c>
    </row>
    <row r="64" spans="2:5">
      <c r="B64" s="106" t="s">
        <v>31</v>
      </c>
      <c r="C64" s="11" t="s">
        <v>49</v>
      </c>
      <c r="D64" s="320">
        <v>1413463.46</v>
      </c>
      <c r="E64" s="219">
        <f>D64/E21</f>
        <v>0.97215925949853199</v>
      </c>
    </row>
    <row r="65" spans="2:7">
      <c r="B65" s="106" t="s">
        <v>33</v>
      </c>
      <c r="C65" s="11" t="s">
        <v>115</v>
      </c>
      <c r="D65" s="298">
        <v>0</v>
      </c>
      <c r="E65" s="219">
        <v>0</v>
      </c>
      <c r="G65" s="351"/>
    </row>
    <row r="66" spans="2:7">
      <c r="B66" s="106" t="s">
        <v>50</v>
      </c>
      <c r="C66" s="11" t="s">
        <v>51</v>
      </c>
      <c r="D66" s="298">
        <v>0</v>
      </c>
      <c r="E66" s="219">
        <v>0</v>
      </c>
    </row>
    <row r="67" spans="2:7">
      <c r="B67" s="89" t="s">
        <v>52</v>
      </c>
      <c r="C67" s="5" t="s">
        <v>53</v>
      </c>
      <c r="D67" s="299">
        <v>0</v>
      </c>
      <c r="E67" s="220">
        <v>0</v>
      </c>
    </row>
    <row r="68" spans="2:7">
      <c r="B68" s="89" t="s">
        <v>54</v>
      </c>
      <c r="C68" s="5" t="s">
        <v>55</v>
      </c>
      <c r="D68" s="299">
        <v>0</v>
      </c>
      <c r="E68" s="220">
        <v>0</v>
      </c>
    </row>
    <row r="69" spans="2:7">
      <c r="B69" s="89" t="s">
        <v>56</v>
      </c>
      <c r="C69" s="5" t="s">
        <v>57</v>
      </c>
      <c r="D69" s="330">
        <v>52169.04</v>
      </c>
      <c r="E69" s="220">
        <f>D69/E21</f>
        <v>3.5881094015086393E-2</v>
      </c>
    </row>
    <row r="70" spans="2:7">
      <c r="B70" s="110" t="s">
        <v>58</v>
      </c>
      <c r="C70" s="100" t="s">
        <v>59</v>
      </c>
      <c r="D70" s="321">
        <v>0</v>
      </c>
      <c r="E70" s="221">
        <v>0</v>
      </c>
    </row>
    <row r="71" spans="2:7">
      <c r="B71" s="111" t="s">
        <v>23</v>
      </c>
      <c r="C71" s="10" t="s">
        <v>61</v>
      </c>
      <c r="D71" s="302">
        <f>E13</f>
        <v>165.8</v>
      </c>
      <c r="E71" s="222">
        <f>D71/E21</f>
        <v>1.1403478744675622E-4</v>
      </c>
    </row>
    <row r="72" spans="2:7">
      <c r="B72" s="112" t="s">
        <v>60</v>
      </c>
      <c r="C72" s="103" t="s">
        <v>63</v>
      </c>
      <c r="D72" s="303">
        <f>E14</f>
        <v>0</v>
      </c>
      <c r="E72" s="223">
        <f>D72/E21</f>
        <v>0</v>
      </c>
    </row>
    <row r="73" spans="2:7">
      <c r="B73" s="113" t="s">
        <v>62</v>
      </c>
      <c r="C73" s="20" t="s">
        <v>65</v>
      </c>
      <c r="D73" s="304">
        <f>E17</f>
        <v>11856.01</v>
      </c>
      <c r="E73" s="224">
        <f>D73/E21</f>
        <v>8.1543883010652372E-3</v>
      </c>
    </row>
    <row r="74" spans="2:7">
      <c r="B74" s="111" t="s">
        <v>64</v>
      </c>
      <c r="C74" s="10" t="s">
        <v>66</v>
      </c>
      <c r="D74" s="302">
        <f>D58-D73+D71+D72</f>
        <v>1453942.29</v>
      </c>
      <c r="E74" s="222">
        <f>E58+E72-E73+E71</f>
        <v>1</v>
      </c>
    </row>
    <row r="75" spans="2:7">
      <c r="B75" s="89" t="s">
        <v>4</v>
      </c>
      <c r="C75" s="5" t="s">
        <v>67</v>
      </c>
      <c r="D75" s="299">
        <f>D74</f>
        <v>1453942.29</v>
      </c>
      <c r="E75" s="220">
        <f>D75/E21</f>
        <v>1</v>
      </c>
    </row>
    <row r="76" spans="2:7">
      <c r="B76" s="89" t="s">
        <v>6</v>
      </c>
      <c r="C76" s="5" t="s">
        <v>116</v>
      </c>
      <c r="D76" s="299">
        <v>0</v>
      </c>
      <c r="E76" s="220">
        <f>D76/E21</f>
        <v>0</v>
      </c>
    </row>
    <row r="77" spans="2:7" ht="13.5" thickBot="1">
      <c r="B77" s="90" t="s">
        <v>8</v>
      </c>
      <c r="C77" s="1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2"/>
    </row>
    <row r="79" spans="2:7">
      <c r="B79" s="1"/>
      <c r="C79" s="1"/>
      <c r="D79" s="193"/>
      <c r="E79" s="2"/>
    </row>
    <row r="80" spans="2:7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22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140625" style="22" bestFit="1" customWidth="1"/>
    <col min="3" max="3" width="77.7109375" style="22" customWidth="1"/>
    <col min="4" max="4" width="17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68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25" t="s">
        <v>106</v>
      </c>
      <c r="D11" s="306">
        <v>10048539.039999999</v>
      </c>
      <c r="E11" s="230">
        <f>SUM(E12:E14,E16)</f>
        <v>10120621.880000001</v>
      </c>
    </row>
    <row r="12" spans="2:12">
      <c r="B12" s="121" t="s">
        <v>4</v>
      </c>
      <c r="C12" s="153" t="s">
        <v>5</v>
      </c>
      <c r="D12" s="307">
        <v>10048539.039999999</v>
      </c>
      <c r="E12" s="226">
        <v>10120621.880000001</v>
      </c>
      <c r="G12" s="351"/>
    </row>
    <row r="13" spans="2:12">
      <c r="B13" s="121" t="s">
        <v>6</v>
      </c>
      <c r="C13" s="153" t="s">
        <v>7</v>
      </c>
      <c r="D13" s="307">
        <v>0</v>
      </c>
      <c r="E13" s="226">
        <v>0</v>
      </c>
    </row>
    <row r="14" spans="2:12">
      <c r="B14" s="121" t="s">
        <v>8</v>
      </c>
      <c r="C14" s="153" t="s">
        <v>10</v>
      </c>
      <c r="D14" s="307">
        <v>0</v>
      </c>
      <c r="E14" s="226">
        <v>0</v>
      </c>
    </row>
    <row r="15" spans="2:12">
      <c r="B15" s="121" t="s">
        <v>103</v>
      </c>
      <c r="C15" s="153" t="s">
        <v>11</v>
      </c>
      <c r="D15" s="307">
        <v>0</v>
      </c>
      <c r="E15" s="226">
        <f>E14</f>
        <v>0</v>
      </c>
    </row>
    <row r="16" spans="2:12">
      <c r="B16" s="124" t="s">
        <v>104</v>
      </c>
      <c r="C16" s="154" t="s">
        <v>12</v>
      </c>
      <c r="D16" s="308">
        <v>0</v>
      </c>
      <c r="E16" s="227">
        <v>0</v>
      </c>
    </row>
    <row r="17" spans="2:11">
      <c r="B17" s="8" t="s">
        <v>13</v>
      </c>
      <c r="C17" s="141" t="s">
        <v>65</v>
      </c>
      <c r="D17" s="309">
        <v>47212.08</v>
      </c>
      <c r="E17" s="231">
        <f>SUM(E18:E20)</f>
        <v>78072.66</v>
      </c>
      <c r="H17" s="352"/>
    </row>
    <row r="18" spans="2:11">
      <c r="B18" s="121" t="s">
        <v>4</v>
      </c>
      <c r="C18" s="153" t="s">
        <v>11</v>
      </c>
      <c r="D18" s="308">
        <v>47212.08</v>
      </c>
      <c r="E18" s="227">
        <v>78072.66</v>
      </c>
      <c r="H18" s="368"/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10001326.959999999</v>
      </c>
      <c r="E21" s="209">
        <f>E11-E17</f>
        <v>10042549.220000001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  <c r="G25" s="351"/>
    </row>
    <row r="26" spans="2:11">
      <c r="B26" s="83" t="s">
        <v>15</v>
      </c>
      <c r="C26" s="84" t="s">
        <v>16</v>
      </c>
      <c r="D26" s="286">
        <v>11269899.619999999</v>
      </c>
      <c r="E26" s="203">
        <f>D21</f>
        <v>10001326.959999999</v>
      </c>
    </row>
    <row r="27" spans="2:11">
      <c r="B27" s="8" t="s">
        <v>17</v>
      </c>
      <c r="C27" s="9" t="s">
        <v>108</v>
      </c>
      <c r="D27" s="287">
        <v>-737376.92</v>
      </c>
      <c r="E27" s="204">
        <v>-392115.17</v>
      </c>
      <c r="F27" s="66"/>
      <c r="G27" s="359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1362.42</v>
      </c>
      <c r="E28" s="205">
        <v>585.9</v>
      </c>
      <c r="F28" s="66"/>
      <c r="G28" s="359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1362.42</v>
      </c>
      <c r="E29" s="206">
        <v>585.9</v>
      </c>
      <c r="F29" s="66"/>
      <c r="G29" s="359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738739.34000000008</v>
      </c>
      <c r="E32" s="205">
        <v>392701.07</v>
      </c>
      <c r="F32" s="66"/>
      <c r="G32" s="359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514859.97000000003</v>
      </c>
      <c r="E33" s="206">
        <v>295378.06</v>
      </c>
      <c r="F33" s="66"/>
      <c r="G33" s="359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172666.12</v>
      </c>
      <c r="E34" s="206">
        <v>73333.240000000005</v>
      </c>
      <c r="F34" s="66"/>
      <c r="G34" s="359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15112.57</v>
      </c>
      <c r="E35" s="206">
        <v>14541.98</v>
      </c>
      <c r="F35" s="66"/>
      <c r="G35" s="359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36100.68</v>
      </c>
      <c r="E39" s="207">
        <v>9447.7899999999991</v>
      </c>
      <c r="F39" s="66"/>
      <c r="G39" s="353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155547.6</v>
      </c>
      <c r="E40" s="208">
        <v>433337.43</v>
      </c>
    </row>
    <row r="41" spans="2:10" ht="13.5" thickBot="1">
      <c r="B41" s="87" t="s">
        <v>37</v>
      </c>
      <c r="C41" s="88" t="s">
        <v>38</v>
      </c>
      <c r="D41" s="291">
        <v>10688070.300000001</v>
      </c>
      <c r="E41" s="209">
        <f>SUM(E26,E27,E40)</f>
        <v>10042549.219999999</v>
      </c>
      <c r="F41" s="70"/>
      <c r="G41" s="351"/>
      <c r="H41" s="351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10"/>
      <c r="G46" s="351"/>
    </row>
    <row r="47" spans="2:10">
      <c r="B47" s="132" t="s">
        <v>4</v>
      </c>
      <c r="C47" s="122" t="s">
        <v>40</v>
      </c>
      <c r="D47" s="293">
        <v>840473.33519999997</v>
      </c>
      <c r="E47" s="211">
        <v>725550.10800000001</v>
      </c>
      <c r="G47" s="351"/>
    </row>
    <row r="48" spans="2:10">
      <c r="B48" s="133" t="s">
        <v>6</v>
      </c>
      <c r="C48" s="131" t="s">
        <v>41</v>
      </c>
      <c r="D48" s="293">
        <v>785776.15379999997</v>
      </c>
      <c r="E48" s="212">
        <v>697817.1263</v>
      </c>
      <c r="G48" s="364"/>
      <c r="I48" s="364"/>
    </row>
    <row r="49" spans="2:7">
      <c r="B49" s="105" t="s">
        <v>23</v>
      </c>
      <c r="C49" s="107" t="s">
        <v>110</v>
      </c>
      <c r="D49" s="294"/>
      <c r="E49" s="213"/>
    </row>
    <row r="50" spans="2:7">
      <c r="B50" s="132" t="s">
        <v>4</v>
      </c>
      <c r="C50" s="122" t="s">
        <v>40</v>
      </c>
      <c r="D50" s="293">
        <v>13.409000000000001</v>
      </c>
      <c r="E50" s="214">
        <v>13.7845</v>
      </c>
    </row>
    <row r="51" spans="2:7">
      <c r="B51" s="132" t="s">
        <v>6</v>
      </c>
      <c r="C51" s="122" t="s">
        <v>111</v>
      </c>
      <c r="D51" s="293">
        <v>13.3446</v>
      </c>
      <c r="E51" s="214">
        <v>13.753500000000001</v>
      </c>
    </row>
    <row r="52" spans="2:7">
      <c r="B52" s="132" t="s">
        <v>8</v>
      </c>
      <c r="C52" s="122" t="s">
        <v>112</v>
      </c>
      <c r="D52" s="293">
        <v>13.601900000000001</v>
      </c>
      <c r="E52" s="214">
        <v>14.3918</v>
      </c>
    </row>
    <row r="53" spans="2:7" ht="13.5" thickBot="1">
      <c r="B53" s="134" t="s">
        <v>9</v>
      </c>
      <c r="C53" s="135" t="s">
        <v>41</v>
      </c>
      <c r="D53" s="295">
        <v>13.601900000000001</v>
      </c>
      <c r="E53" s="215">
        <v>14.391400000000001</v>
      </c>
    </row>
    <row r="54" spans="2:7">
      <c r="B54" s="96"/>
      <c r="C54" s="97"/>
      <c r="D54" s="216"/>
      <c r="E54" s="98"/>
    </row>
    <row r="55" spans="2:7" ht="13.5">
      <c r="B55" s="391" t="s">
        <v>62</v>
      </c>
      <c r="C55" s="396"/>
      <c r="D55" s="396"/>
      <c r="E55" s="396"/>
    </row>
    <row r="56" spans="2:7" ht="14.25" thickBot="1">
      <c r="B56" s="390" t="s">
        <v>113</v>
      </c>
      <c r="C56" s="397"/>
      <c r="D56" s="397"/>
      <c r="E56" s="397"/>
    </row>
    <row r="57" spans="2:7" ht="34.5" thickBot="1">
      <c r="B57" s="385" t="s">
        <v>42</v>
      </c>
      <c r="C57" s="386"/>
      <c r="D57" s="296" t="s">
        <v>119</v>
      </c>
      <c r="E57" s="16" t="s">
        <v>114</v>
      </c>
    </row>
    <row r="58" spans="2:7">
      <c r="B58" s="17" t="s">
        <v>18</v>
      </c>
      <c r="C58" s="108" t="s">
        <v>43</v>
      </c>
      <c r="D58" s="297">
        <f>D64</f>
        <v>10120621.880000001</v>
      </c>
      <c r="E58" s="218">
        <f>D58/E21</f>
        <v>1.0077741874388344</v>
      </c>
    </row>
    <row r="59" spans="2:7" ht="25.5">
      <c r="B59" s="133" t="s">
        <v>4</v>
      </c>
      <c r="C59" s="131" t="s">
        <v>44</v>
      </c>
      <c r="D59" s="298">
        <v>0</v>
      </c>
      <c r="E59" s="219">
        <v>0</v>
      </c>
    </row>
    <row r="60" spans="2:7" ht="25.5">
      <c r="B60" s="132" t="s">
        <v>6</v>
      </c>
      <c r="C60" s="122" t="s">
        <v>45</v>
      </c>
      <c r="D60" s="299">
        <v>0</v>
      </c>
      <c r="E60" s="220">
        <v>0</v>
      </c>
    </row>
    <row r="61" spans="2:7">
      <c r="B61" s="132" t="s">
        <v>8</v>
      </c>
      <c r="C61" s="122" t="s">
        <v>46</v>
      </c>
      <c r="D61" s="299">
        <v>0</v>
      </c>
      <c r="E61" s="220">
        <v>0</v>
      </c>
    </row>
    <row r="62" spans="2:7">
      <c r="B62" s="132" t="s">
        <v>9</v>
      </c>
      <c r="C62" s="122" t="s">
        <v>47</v>
      </c>
      <c r="D62" s="299">
        <v>0</v>
      </c>
      <c r="E62" s="220">
        <v>0</v>
      </c>
    </row>
    <row r="63" spans="2:7">
      <c r="B63" s="132" t="s">
        <v>29</v>
      </c>
      <c r="C63" s="122" t="s">
        <v>48</v>
      </c>
      <c r="D63" s="299">
        <v>0</v>
      </c>
      <c r="E63" s="220">
        <v>0</v>
      </c>
    </row>
    <row r="64" spans="2:7">
      <c r="B64" s="133" t="s">
        <v>31</v>
      </c>
      <c r="C64" s="131" t="s">
        <v>49</v>
      </c>
      <c r="D64" s="298">
        <f>E12</f>
        <v>10120621.880000001</v>
      </c>
      <c r="E64" s="219">
        <f>D64/E21</f>
        <v>1.0077741874388344</v>
      </c>
      <c r="G64" s="351"/>
    </row>
    <row r="65" spans="2:5">
      <c r="B65" s="133" t="s">
        <v>33</v>
      </c>
      <c r="C65" s="131" t="s">
        <v>115</v>
      </c>
      <c r="D65" s="298">
        <v>0</v>
      </c>
      <c r="E65" s="219">
        <v>0</v>
      </c>
    </row>
    <row r="66" spans="2:5">
      <c r="B66" s="133" t="s">
        <v>50</v>
      </c>
      <c r="C66" s="131" t="s">
        <v>51</v>
      </c>
      <c r="D66" s="298">
        <v>0</v>
      </c>
      <c r="E66" s="219">
        <v>0</v>
      </c>
    </row>
    <row r="67" spans="2:5">
      <c r="B67" s="132" t="s">
        <v>52</v>
      </c>
      <c r="C67" s="122" t="s">
        <v>53</v>
      </c>
      <c r="D67" s="299">
        <v>0</v>
      </c>
      <c r="E67" s="220">
        <v>0</v>
      </c>
    </row>
    <row r="68" spans="2:5">
      <c r="B68" s="132" t="s">
        <v>54</v>
      </c>
      <c r="C68" s="122" t="s">
        <v>55</v>
      </c>
      <c r="D68" s="299">
        <v>0</v>
      </c>
      <c r="E68" s="220">
        <v>0</v>
      </c>
    </row>
    <row r="69" spans="2:5">
      <c r="B69" s="132" t="s">
        <v>56</v>
      </c>
      <c r="C69" s="122" t="s">
        <v>57</v>
      </c>
      <c r="D69" s="321">
        <v>0</v>
      </c>
      <c r="E69" s="220">
        <v>0</v>
      </c>
    </row>
    <row r="70" spans="2:5">
      <c r="B70" s="152" t="s">
        <v>58</v>
      </c>
      <c r="C70" s="151" t="s">
        <v>59</v>
      </c>
      <c r="D70" s="301">
        <v>0</v>
      </c>
      <c r="E70" s="221">
        <v>0</v>
      </c>
    </row>
    <row r="71" spans="2:5">
      <c r="B71" s="111" t="s">
        <v>23</v>
      </c>
      <c r="C71" s="10" t="s">
        <v>61</v>
      </c>
      <c r="D71" s="302">
        <f>E13</f>
        <v>0</v>
      </c>
      <c r="E71" s="222">
        <f>D71/E21</f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223">
        <v>0</v>
      </c>
    </row>
    <row r="73" spans="2:5">
      <c r="B73" s="113" t="s">
        <v>62</v>
      </c>
      <c r="C73" s="20" t="s">
        <v>65</v>
      </c>
      <c r="D73" s="304">
        <f>E17</f>
        <v>78072.66</v>
      </c>
      <c r="E73" s="224">
        <f>D73/E21</f>
        <v>7.7741874388343795E-3</v>
      </c>
    </row>
    <row r="74" spans="2:5">
      <c r="B74" s="111" t="s">
        <v>64</v>
      </c>
      <c r="C74" s="10" t="s">
        <v>66</v>
      </c>
      <c r="D74" s="302">
        <f>D58+D71+D72-D73</f>
        <v>10042549.220000001</v>
      </c>
      <c r="E74" s="222">
        <f>E58+E71+E72-E73</f>
        <v>1</v>
      </c>
    </row>
    <row r="75" spans="2:5">
      <c r="B75" s="132" t="s">
        <v>4</v>
      </c>
      <c r="C75" s="122" t="s">
        <v>67</v>
      </c>
      <c r="D75" s="299">
        <f>D74</f>
        <v>10042549.220000001</v>
      </c>
      <c r="E75" s="220">
        <f>E74</f>
        <v>1</v>
      </c>
    </row>
    <row r="76" spans="2:5">
      <c r="B76" s="132" t="s">
        <v>6</v>
      </c>
      <c r="C76" s="122" t="s">
        <v>116</v>
      </c>
      <c r="D76" s="299">
        <v>0</v>
      </c>
      <c r="E76" s="220">
        <v>0</v>
      </c>
    </row>
    <row r="77" spans="2:5" ht="13.5" thickBot="1">
      <c r="B77" s="134" t="s">
        <v>8</v>
      </c>
      <c r="C77" s="135" t="s">
        <v>117</v>
      </c>
      <c r="D77" s="305">
        <v>0</v>
      </c>
      <c r="E77" s="225">
        <v>0</v>
      </c>
    </row>
    <row r="78" spans="2:5">
      <c r="B78" s="1"/>
      <c r="C78" s="1"/>
      <c r="D78" s="193"/>
      <c r="E78" s="193"/>
    </row>
    <row r="79" spans="2:5">
      <c r="B79" s="1"/>
      <c r="C79" s="1"/>
      <c r="D79" s="193"/>
      <c r="E79" s="193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23"/>
  <dimension ref="A1:L81"/>
  <sheetViews>
    <sheetView zoomScale="64" zoomScaleNormal="64" workbookViewId="0">
      <selection activeCell="H18" sqref="H18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69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25" t="s">
        <v>106</v>
      </c>
      <c r="D11" s="306">
        <v>80735753.209999993</v>
      </c>
      <c r="E11" s="230">
        <f>SUM(E12:E14,E16)</f>
        <v>87184799.010000005</v>
      </c>
    </row>
    <row r="12" spans="2:12">
      <c r="B12" s="121" t="s">
        <v>4</v>
      </c>
      <c r="C12" s="153" t="s">
        <v>5</v>
      </c>
      <c r="D12" s="307">
        <v>80735753.209999993</v>
      </c>
      <c r="E12" s="226">
        <v>87184799.010000005</v>
      </c>
      <c r="G12" s="351"/>
    </row>
    <row r="13" spans="2:12">
      <c r="B13" s="121" t="s">
        <v>6</v>
      </c>
      <c r="C13" s="153" t="s">
        <v>7</v>
      </c>
      <c r="D13" s="307">
        <v>0</v>
      </c>
      <c r="E13" s="226">
        <v>0</v>
      </c>
    </row>
    <row r="14" spans="2:12">
      <c r="B14" s="121" t="s">
        <v>8</v>
      </c>
      <c r="C14" s="153" t="s">
        <v>10</v>
      </c>
      <c r="D14" s="307">
        <v>0</v>
      </c>
      <c r="E14" s="226">
        <v>0</v>
      </c>
    </row>
    <row r="15" spans="2:12">
      <c r="B15" s="121" t="s">
        <v>103</v>
      </c>
      <c r="C15" s="153" t="s">
        <v>11</v>
      </c>
      <c r="D15" s="307">
        <v>0</v>
      </c>
      <c r="E15" s="226">
        <f>E14</f>
        <v>0</v>
      </c>
    </row>
    <row r="16" spans="2:12">
      <c r="B16" s="124" t="s">
        <v>104</v>
      </c>
      <c r="C16" s="154" t="s">
        <v>12</v>
      </c>
      <c r="D16" s="308">
        <v>0</v>
      </c>
      <c r="E16" s="227">
        <v>0</v>
      </c>
    </row>
    <row r="17" spans="2:11">
      <c r="B17" s="8" t="s">
        <v>13</v>
      </c>
      <c r="C17" s="141" t="s">
        <v>65</v>
      </c>
      <c r="D17" s="309">
        <v>330992.11</v>
      </c>
      <c r="E17" s="231">
        <f>SUM(E18:E20)</f>
        <v>334190.69</v>
      </c>
    </row>
    <row r="18" spans="2:11">
      <c r="B18" s="121" t="s">
        <v>4</v>
      </c>
      <c r="C18" s="153" t="s">
        <v>11</v>
      </c>
      <c r="D18" s="308">
        <v>330992.11</v>
      </c>
      <c r="E18" s="227">
        <v>334190.69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80404761.099999994</v>
      </c>
      <c r="E21" s="209">
        <f>E11-E17</f>
        <v>86850608.320000008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165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87029083.810000002</v>
      </c>
      <c r="E26" s="203">
        <f>D21</f>
        <v>80404761.099999994</v>
      </c>
      <c r="G26" s="351"/>
    </row>
    <row r="27" spans="2:11">
      <c r="B27" s="8" t="s">
        <v>17</v>
      </c>
      <c r="C27" s="9" t="s">
        <v>108</v>
      </c>
      <c r="D27" s="287">
        <v>-4249092.01</v>
      </c>
      <c r="E27" s="204">
        <v>-4897005.47</v>
      </c>
      <c r="F27" s="66"/>
      <c r="G27" s="359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101735.76000000001</v>
      </c>
      <c r="E28" s="205">
        <v>145534.5</v>
      </c>
      <c r="F28" s="66"/>
      <c r="G28" s="359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14455.800000000001</v>
      </c>
      <c r="E29" s="206">
        <v>17491.57</v>
      </c>
      <c r="F29" s="66"/>
      <c r="G29" s="359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87279.96</v>
      </c>
      <c r="E31" s="206">
        <v>128042.93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4350827.7699999996</v>
      </c>
      <c r="E32" s="205">
        <v>5042539.97</v>
      </c>
      <c r="F32" s="66"/>
      <c r="G32" s="359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3485540.37</v>
      </c>
      <c r="E33" s="206">
        <v>4215705.3099999996</v>
      </c>
      <c r="F33" s="66"/>
      <c r="G33" s="359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764866.28</v>
      </c>
      <c r="E34" s="206">
        <v>705187.74</v>
      </c>
      <c r="F34" s="66"/>
      <c r="G34" s="359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100421.12</v>
      </c>
      <c r="E35" s="206">
        <v>103597.87</v>
      </c>
      <c r="F35" s="66"/>
      <c r="G35" s="359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18049.05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4730742.6900000004</v>
      </c>
      <c r="E40" s="208">
        <v>11342852.689999999</v>
      </c>
      <c r="G40" s="361"/>
    </row>
    <row r="41" spans="2:10" ht="13.5" thickBot="1">
      <c r="B41" s="87" t="s">
        <v>37</v>
      </c>
      <c r="C41" s="88" t="s">
        <v>38</v>
      </c>
      <c r="D41" s="291">
        <v>87510734.489999995</v>
      </c>
      <c r="E41" s="209">
        <f>SUM(E26,E27,E40)</f>
        <v>86850608.319999993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7378400.341</v>
      </c>
      <c r="E47" s="211">
        <v>6777080.4819999998</v>
      </c>
      <c r="G47" s="351"/>
    </row>
    <row r="48" spans="2:10">
      <c r="B48" s="133" t="s">
        <v>6</v>
      </c>
      <c r="C48" s="131" t="s">
        <v>41</v>
      </c>
      <c r="D48" s="293">
        <v>7023702.1787</v>
      </c>
      <c r="E48" s="212">
        <v>6404085.3376000002</v>
      </c>
      <c r="G48" s="363"/>
      <c r="I48" s="364"/>
    </row>
    <row r="49" spans="2:7">
      <c r="B49" s="105" t="s">
        <v>23</v>
      </c>
      <c r="C49" s="107" t="s">
        <v>110</v>
      </c>
      <c r="D49" s="294"/>
      <c r="E49" s="213"/>
      <c r="G49" s="367"/>
    </row>
    <row r="50" spans="2:7">
      <c r="B50" s="132" t="s">
        <v>4</v>
      </c>
      <c r="C50" s="122" t="s">
        <v>40</v>
      </c>
      <c r="D50" s="293">
        <v>11.7951</v>
      </c>
      <c r="E50" s="214">
        <v>11.8642</v>
      </c>
    </row>
    <row r="51" spans="2:7">
      <c r="B51" s="132" t="s">
        <v>6</v>
      </c>
      <c r="C51" s="122" t="s">
        <v>111</v>
      </c>
      <c r="D51" s="293">
        <v>11.376800000000001</v>
      </c>
      <c r="E51" s="214">
        <v>11.8642</v>
      </c>
    </row>
    <row r="52" spans="2:7">
      <c r="B52" s="132" t="s">
        <v>8</v>
      </c>
      <c r="C52" s="122" t="s">
        <v>112</v>
      </c>
      <c r="D52" s="293">
        <v>12.544600000000001</v>
      </c>
      <c r="E52" s="214">
        <v>13.665100000000001</v>
      </c>
    </row>
    <row r="53" spans="2:7" ht="13.5" thickBot="1">
      <c r="B53" s="134" t="s">
        <v>9</v>
      </c>
      <c r="C53" s="135" t="s">
        <v>41</v>
      </c>
      <c r="D53" s="295">
        <v>12.459300000000001</v>
      </c>
      <c r="E53" s="215">
        <v>13.5618</v>
      </c>
    </row>
    <row r="54" spans="2:7">
      <c r="B54" s="96"/>
      <c r="C54" s="97"/>
      <c r="D54" s="216"/>
      <c r="E54" s="98"/>
    </row>
    <row r="55" spans="2:7" ht="13.5">
      <c r="B55" s="391" t="s">
        <v>62</v>
      </c>
      <c r="C55" s="396"/>
      <c r="D55" s="396"/>
      <c r="E55" s="396"/>
    </row>
    <row r="56" spans="2:7" ht="14.25" thickBot="1">
      <c r="B56" s="390" t="s">
        <v>113</v>
      </c>
      <c r="C56" s="397"/>
      <c r="D56" s="397"/>
      <c r="E56" s="397"/>
    </row>
    <row r="57" spans="2:7" ht="23.25" thickBot="1">
      <c r="B57" s="385" t="s">
        <v>42</v>
      </c>
      <c r="C57" s="386"/>
      <c r="D57" s="296" t="s">
        <v>119</v>
      </c>
      <c r="E57" s="16" t="s">
        <v>114</v>
      </c>
    </row>
    <row r="58" spans="2:7">
      <c r="B58" s="17" t="s">
        <v>18</v>
      </c>
      <c r="C58" s="108" t="s">
        <v>43</v>
      </c>
      <c r="D58" s="297">
        <f>D64</f>
        <v>87184799.010000005</v>
      </c>
      <c r="E58" s="218">
        <f>D58/E21</f>
        <v>1.0038478796690598</v>
      </c>
    </row>
    <row r="59" spans="2:7" ht="25.5">
      <c r="B59" s="133" t="s">
        <v>4</v>
      </c>
      <c r="C59" s="131" t="s">
        <v>44</v>
      </c>
      <c r="D59" s="298">
        <v>0</v>
      </c>
      <c r="E59" s="219">
        <v>0</v>
      </c>
    </row>
    <row r="60" spans="2:7" ht="25.5">
      <c r="B60" s="132" t="s">
        <v>6</v>
      </c>
      <c r="C60" s="122" t="s">
        <v>45</v>
      </c>
      <c r="D60" s="299">
        <v>0</v>
      </c>
      <c r="E60" s="220">
        <v>0</v>
      </c>
    </row>
    <row r="61" spans="2:7">
      <c r="B61" s="132" t="s">
        <v>8</v>
      </c>
      <c r="C61" s="122" t="s">
        <v>46</v>
      </c>
      <c r="D61" s="299">
        <v>0</v>
      </c>
      <c r="E61" s="220">
        <v>0</v>
      </c>
    </row>
    <row r="62" spans="2:7">
      <c r="B62" s="132" t="s">
        <v>9</v>
      </c>
      <c r="C62" s="122" t="s">
        <v>47</v>
      </c>
      <c r="D62" s="299">
        <v>0</v>
      </c>
      <c r="E62" s="220">
        <v>0</v>
      </c>
    </row>
    <row r="63" spans="2:7">
      <c r="B63" s="132" t="s">
        <v>29</v>
      </c>
      <c r="C63" s="122" t="s">
        <v>48</v>
      </c>
      <c r="D63" s="299">
        <v>0</v>
      </c>
      <c r="E63" s="220">
        <v>0</v>
      </c>
    </row>
    <row r="64" spans="2:7">
      <c r="B64" s="133" t="s">
        <v>31</v>
      </c>
      <c r="C64" s="131" t="s">
        <v>49</v>
      </c>
      <c r="D64" s="298">
        <f>E12</f>
        <v>87184799.010000005</v>
      </c>
      <c r="E64" s="219">
        <f>D64/E21</f>
        <v>1.0038478796690598</v>
      </c>
    </row>
    <row r="65" spans="2:5">
      <c r="B65" s="133" t="s">
        <v>33</v>
      </c>
      <c r="C65" s="131" t="s">
        <v>115</v>
      </c>
      <c r="D65" s="298">
        <v>0</v>
      </c>
      <c r="E65" s="219">
        <v>0</v>
      </c>
    </row>
    <row r="66" spans="2:5">
      <c r="B66" s="133" t="s">
        <v>50</v>
      </c>
      <c r="C66" s="131" t="s">
        <v>51</v>
      </c>
      <c r="D66" s="298">
        <v>0</v>
      </c>
      <c r="E66" s="219">
        <v>0</v>
      </c>
    </row>
    <row r="67" spans="2:5">
      <c r="B67" s="132" t="s">
        <v>52</v>
      </c>
      <c r="C67" s="122" t="s">
        <v>53</v>
      </c>
      <c r="D67" s="299">
        <v>0</v>
      </c>
      <c r="E67" s="220">
        <v>0</v>
      </c>
    </row>
    <row r="68" spans="2:5">
      <c r="B68" s="132" t="s">
        <v>54</v>
      </c>
      <c r="C68" s="122" t="s">
        <v>55</v>
      </c>
      <c r="D68" s="299">
        <v>0</v>
      </c>
      <c r="E68" s="220">
        <v>0</v>
      </c>
    </row>
    <row r="69" spans="2:5">
      <c r="B69" s="132" t="s">
        <v>56</v>
      </c>
      <c r="C69" s="122" t="s">
        <v>57</v>
      </c>
      <c r="D69" s="321">
        <v>0</v>
      </c>
      <c r="E69" s="220">
        <v>0</v>
      </c>
    </row>
    <row r="70" spans="2:5">
      <c r="B70" s="152" t="s">
        <v>58</v>
      </c>
      <c r="C70" s="151" t="s">
        <v>59</v>
      </c>
      <c r="D70" s="301">
        <v>0</v>
      </c>
      <c r="E70" s="221">
        <v>0</v>
      </c>
    </row>
    <row r="71" spans="2:5">
      <c r="B71" s="111" t="s">
        <v>23</v>
      </c>
      <c r="C71" s="10" t="s">
        <v>61</v>
      </c>
      <c r="D71" s="302">
        <f>E13</f>
        <v>0</v>
      </c>
      <c r="E71" s="222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223">
        <v>0</v>
      </c>
    </row>
    <row r="73" spans="2:5">
      <c r="B73" s="113" t="s">
        <v>62</v>
      </c>
      <c r="C73" s="20" t="s">
        <v>65</v>
      </c>
      <c r="D73" s="304">
        <f>E17</f>
        <v>334190.69</v>
      </c>
      <c r="E73" s="224">
        <f>D73/E21</f>
        <v>3.8478796690597544E-3</v>
      </c>
    </row>
    <row r="74" spans="2:5">
      <c r="B74" s="111" t="s">
        <v>64</v>
      </c>
      <c r="C74" s="10" t="s">
        <v>66</v>
      </c>
      <c r="D74" s="302">
        <f>D58+D71-D73</f>
        <v>86850608.320000008</v>
      </c>
      <c r="E74" s="222">
        <f>E58+E72-E73</f>
        <v>1</v>
      </c>
    </row>
    <row r="75" spans="2:5">
      <c r="B75" s="132" t="s">
        <v>4</v>
      </c>
      <c r="C75" s="122" t="s">
        <v>67</v>
      </c>
      <c r="D75" s="299">
        <f>D74</f>
        <v>86850608.320000008</v>
      </c>
      <c r="E75" s="220">
        <f>E74</f>
        <v>1</v>
      </c>
    </row>
    <row r="76" spans="2:5">
      <c r="B76" s="132" t="s">
        <v>6</v>
      </c>
      <c r="C76" s="122" t="s">
        <v>116</v>
      </c>
      <c r="D76" s="299">
        <v>0</v>
      </c>
      <c r="E76" s="220">
        <v>0</v>
      </c>
    </row>
    <row r="77" spans="2:5" ht="13.5" thickBot="1">
      <c r="B77" s="134" t="s">
        <v>8</v>
      </c>
      <c r="C77" s="135" t="s">
        <v>117</v>
      </c>
      <c r="D77" s="305">
        <v>0</v>
      </c>
      <c r="E77" s="225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6000000000000005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24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140625" style="22" bestFit="1" customWidth="1"/>
    <col min="3" max="3" width="77.7109375" style="22" customWidth="1"/>
    <col min="4" max="4" width="17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70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25" t="s">
        <v>106</v>
      </c>
      <c r="D11" s="306">
        <v>85079684.200000003</v>
      </c>
      <c r="E11" s="230">
        <f>SUM(E12:E14,E16)</f>
        <v>89982892.030000001</v>
      </c>
    </row>
    <row r="12" spans="2:12">
      <c r="B12" s="93" t="s">
        <v>4</v>
      </c>
      <c r="C12" s="139" t="s">
        <v>5</v>
      </c>
      <c r="D12" s="307">
        <v>85079684.200000003</v>
      </c>
      <c r="E12" s="226">
        <v>89982892.030000001</v>
      </c>
      <c r="G12" s="351"/>
    </row>
    <row r="13" spans="2:12">
      <c r="B13" s="93" t="s">
        <v>6</v>
      </c>
      <c r="C13" s="139" t="s">
        <v>7</v>
      </c>
      <c r="D13" s="307">
        <v>0</v>
      </c>
      <c r="E13" s="226">
        <v>0</v>
      </c>
    </row>
    <row r="14" spans="2:12">
      <c r="B14" s="93" t="s">
        <v>8</v>
      </c>
      <c r="C14" s="139" t="s">
        <v>10</v>
      </c>
      <c r="D14" s="307">
        <v>0</v>
      </c>
      <c r="E14" s="226">
        <v>0</v>
      </c>
    </row>
    <row r="15" spans="2:12">
      <c r="B15" s="93" t="s">
        <v>103</v>
      </c>
      <c r="C15" s="139" t="s">
        <v>11</v>
      </c>
      <c r="D15" s="307">
        <v>0</v>
      </c>
      <c r="E15" s="226">
        <f>E14</f>
        <v>0</v>
      </c>
    </row>
    <row r="16" spans="2:12">
      <c r="B16" s="94" t="s">
        <v>104</v>
      </c>
      <c r="C16" s="140" t="s">
        <v>12</v>
      </c>
      <c r="D16" s="308">
        <v>0</v>
      </c>
      <c r="E16" s="227">
        <v>0</v>
      </c>
    </row>
    <row r="17" spans="2:11">
      <c r="B17" s="8" t="s">
        <v>13</v>
      </c>
      <c r="C17" s="141" t="s">
        <v>65</v>
      </c>
      <c r="D17" s="309">
        <v>464372.43</v>
      </c>
      <c r="E17" s="231">
        <f>SUM(E18:E20)</f>
        <v>404783.46</v>
      </c>
    </row>
    <row r="18" spans="2:11">
      <c r="B18" s="93" t="s">
        <v>4</v>
      </c>
      <c r="C18" s="139" t="s">
        <v>11</v>
      </c>
      <c r="D18" s="308">
        <v>464372.43</v>
      </c>
      <c r="E18" s="227">
        <v>404783.46</v>
      </c>
    </row>
    <row r="19" spans="2:11">
      <c r="B19" s="93" t="s">
        <v>6</v>
      </c>
      <c r="C19" s="139" t="s">
        <v>105</v>
      </c>
      <c r="D19" s="307">
        <v>0</v>
      </c>
      <c r="E19" s="226">
        <v>0</v>
      </c>
      <c r="G19" s="351"/>
    </row>
    <row r="20" spans="2:11" ht="13.5" thickBot="1">
      <c r="B20" s="95" t="s">
        <v>8</v>
      </c>
      <c r="C20" s="63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84615311.769999996</v>
      </c>
      <c r="E21" s="209">
        <f>E11-E17</f>
        <v>89578108.570000008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165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88184815.340000004</v>
      </c>
      <c r="E26" s="203">
        <f>D21</f>
        <v>84615311.769999996</v>
      </c>
      <c r="G26" s="351"/>
      <c r="I26" s="352"/>
    </row>
    <row r="27" spans="2:11">
      <c r="B27" s="8" t="s">
        <v>17</v>
      </c>
      <c r="C27" s="9" t="s">
        <v>108</v>
      </c>
      <c r="D27" s="287">
        <v>-4467852.03</v>
      </c>
      <c r="E27" s="204">
        <v>-4923466.54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96587.8</v>
      </c>
      <c r="E28" s="205">
        <v>25547.85</v>
      </c>
      <c r="F28" s="66"/>
      <c r="G28" s="359"/>
      <c r="H28" s="359"/>
      <c r="I28" s="351"/>
      <c r="J28" s="361"/>
    </row>
    <row r="29" spans="2:11">
      <c r="B29" s="91" t="s">
        <v>4</v>
      </c>
      <c r="C29" s="5" t="s">
        <v>20</v>
      </c>
      <c r="D29" s="288">
        <v>17259.77</v>
      </c>
      <c r="E29" s="206">
        <v>16523.32</v>
      </c>
      <c r="F29" s="66"/>
      <c r="G29" s="359"/>
      <c r="H29" s="359"/>
      <c r="I29" s="351"/>
      <c r="J29" s="361"/>
    </row>
    <row r="30" spans="2:11">
      <c r="B30" s="91" t="s">
        <v>6</v>
      </c>
      <c r="C30" s="5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91" t="s">
        <v>8</v>
      </c>
      <c r="C31" s="5" t="s">
        <v>22</v>
      </c>
      <c r="D31" s="288">
        <v>79328.03</v>
      </c>
      <c r="E31" s="206">
        <v>9024.5300000000007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4564439.83</v>
      </c>
      <c r="E32" s="205">
        <v>4949014.3899999997</v>
      </c>
      <c r="F32" s="66"/>
      <c r="G32" s="372"/>
      <c r="H32" s="359"/>
      <c r="I32" s="351"/>
      <c r="J32" s="361"/>
    </row>
    <row r="33" spans="2:10">
      <c r="B33" s="91" t="s">
        <v>4</v>
      </c>
      <c r="C33" s="5" t="s">
        <v>25</v>
      </c>
      <c r="D33" s="288">
        <v>3742516.73</v>
      </c>
      <c r="E33" s="206">
        <v>4362504.6100000003</v>
      </c>
      <c r="F33" s="66"/>
      <c r="G33" s="359"/>
      <c r="H33" s="359"/>
      <c r="I33" s="351"/>
      <c r="J33" s="361"/>
    </row>
    <row r="34" spans="2:10">
      <c r="B34" s="91" t="s">
        <v>6</v>
      </c>
      <c r="C34" s="5" t="s">
        <v>26</v>
      </c>
      <c r="D34" s="288">
        <v>732660.26</v>
      </c>
      <c r="E34" s="206">
        <v>485664.05</v>
      </c>
      <c r="F34" s="66"/>
      <c r="G34" s="359"/>
      <c r="H34" s="359"/>
      <c r="I34" s="351"/>
      <c r="J34" s="361"/>
    </row>
    <row r="35" spans="2:10">
      <c r="B35" s="91" t="s">
        <v>8</v>
      </c>
      <c r="C35" s="5" t="s">
        <v>27</v>
      </c>
      <c r="D35" s="288">
        <v>89262.84</v>
      </c>
      <c r="E35" s="206">
        <v>94762.4</v>
      </c>
      <c r="F35" s="66"/>
      <c r="G35" s="359"/>
      <c r="H35" s="359"/>
      <c r="I35" s="351"/>
      <c r="J35" s="361"/>
    </row>
    <row r="36" spans="2:10">
      <c r="B36" s="91" t="s">
        <v>9</v>
      </c>
      <c r="C36" s="5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91" t="s">
        <v>29</v>
      </c>
      <c r="C37" s="5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0">
      <c r="B38" s="91" t="s">
        <v>31</v>
      </c>
      <c r="C38" s="5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92" t="s">
        <v>33</v>
      </c>
      <c r="C39" s="11" t="s">
        <v>34</v>
      </c>
      <c r="D39" s="289">
        <v>0</v>
      </c>
      <c r="E39" s="207">
        <v>6083.33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8080626.71</v>
      </c>
      <c r="E40" s="208">
        <v>9886263.3399999999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91797590.019999996</v>
      </c>
      <c r="E41" s="209">
        <f>SUM(E26,E27,E40)</f>
        <v>89578108.569999993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5089190.2371000005</v>
      </c>
      <c r="E47" s="211">
        <v>4683216.6457000002</v>
      </c>
      <c r="G47" s="364"/>
    </row>
    <row r="48" spans="2:10">
      <c r="B48" s="106" t="s">
        <v>6</v>
      </c>
      <c r="C48" s="11" t="s">
        <v>41</v>
      </c>
      <c r="D48" s="293">
        <v>4839235.4716999996</v>
      </c>
      <c r="E48" s="212">
        <v>4429724.1665000003</v>
      </c>
      <c r="G48" s="369"/>
      <c r="I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17.3279</v>
      </c>
      <c r="E50" s="214">
        <v>18.067799999999998</v>
      </c>
    </row>
    <row r="51" spans="2:5">
      <c r="B51" s="89" t="s">
        <v>6</v>
      </c>
      <c r="C51" s="5" t="s">
        <v>111</v>
      </c>
      <c r="D51" s="293">
        <v>16.7195</v>
      </c>
      <c r="E51" s="214">
        <v>17.797900000000002</v>
      </c>
    </row>
    <row r="52" spans="2:5">
      <c r="B52" s="89" t="s">
        <v>8</v>
      </c>
      <c r="C52" s="5" t="s">
        <v>112</v>
      </c>
      <c r="D52" s="293">
        <v>19.025000000000002</v>
      </c>
      <c r="E52" s="214">
        <v>20.506399999999999</v>
      </c>
    </row>
    <row r="53" spans="2:5" ht="13.5" thickBot="1">
      <c r="B53" s="90" t="s">
        <v>9</v>
      </c>
      <c r="C53" s="15" t="s">
        <v>41</v>
      </c>
      <c r="D53" s="295">
        <v>18.9694</v>
      </c>
      <c r="E53" s="215">
        <v>20.222100000000001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89982892.030000001</v>
      </c>
      <c r="E58" s="181">
        <f>D58/E21</f>
        <v>1.0045187765901942</v>
      </c>
    </row>
    <row r="59" spans="2:5" ht="25.5">
      <c r="B59" s="133" t="s">
        <v>4</v>
      </c>
      <c r="C59" s="131" t="s">
        <v>44</v>
      </c>
      <c r="D59" s="298">
        <v>0</v>
      </c>
      <c r="E59" s="182">
        <v>0</v>
      </c>
    </row>
    <row r="60" spans="2:5" ht="25.5">
      <c r="B60" s="132" t="s">
        <v>6</v>
      </c>
      <c r="C60" s="122" t="s">
        <v>45</v>
      </c>
      <c r="D60" s="299">
        <v>0</v>
      </c>
      <c r="E60" s="183">
        <v>0</v>
      </c>
    </row>
    <row r="61" spans="2:5">
      <c r="B61" s="132" t="s">
        <v>8</v>
      </c>
      <c r="C61" s="122" t="s">
        <v>46</v>
      </c>
      <c r="D61" s="299">
        <v>0</v>
      </c>
      <c r="E61" s="183">
        <v>0</v>
      </c>
    </row>
    <row r="62" spans="2:5">
      <c r="B62" s="132" t="s">
        <v>9</v>
      </c>
      <c r="C62" s="122" t="s">
        <v>47</v>
      </c>
      <c r="D62" s="299">
        <v>0</v>
      </c>
      <c r="E62" s="183">
        <v>0</v>
      </c>
    </row>
    <row r="63" spans="2:5">
      <c r="B63" s="132" t="s">
        <v>29</v>
      </c>
      <c r="C63" s="122" t="s">
        <v>48</v>
      </c>
      <c r="D63" s="299">
        <v>0</v>
      </c>
      <c r="E63" s="183">
        <v>0</v>
      </c>
    </row>
    <row r="64" spans="2:5">
      <c r="B64" s="133" t="s">
        <v>31</v>
      </c>
      <c r="C64" s="131" t="s">
        <v>49</v>
      </c>
      <c r="D64" s="298">
        <f>E12</f>
        <v>89982892.030000001</v>
      </c>
      <c r="E64" s="182">
        <f>D64/E21</f>
        <v>1.0045187765901942</v>
      </c>
    </row>
    <row r="65" spans="2:5">
      <c r="B65" s="133" t="s">
        <v>33</v>
      </c>
      <c r="C65" s="131" t="s">
        <v>115</v>
      </c>
      <c r="D65" s="298">
        <v>0</v>
      </c>
      <c r="E65" s="182">
        <v>0</v>
      </c>
    </row>
    <row r="66" spans="2:5">
      <c r="B66" s="133" t="s">
        <v>50</v>
      </c>
      <c r="C66" s="131" t="s">
        <v>51</v>
      </c>
      <c r="D66" s="298">
        <v>0</v>
      </c>
      <c r="E66" s="182">
        <v>0</v>
      </c>
    </row>
    <row r="67" spans="2:5">
      <c r="B67" s="132" t="s">
        <v>52</v>
      </c>
      <c r="C67" s="122" t="s">
        <v>53</v>
      </c>
      <c r="D67" s="299">
        <v>0</v>
      </c>
      <c r="E67" s="183">
        <v>0</v>
      </c>
    </row>
    <row r="68" spans="2:5">
      <c r="B68" s="132" t="s">
        <v>54</v>
      </c>
      <c r="C68" s="122" t="s">
        <v>55</v>
      </c>
      <c r="D68" s="299">
        <v>0</v>
      </c>
      <c r="E68" s="183">
        <v>0</v>
      </c>
    </row>
    <row r="69" spans="2:5">
      <c r="B69" s="132" t="s">
        <v>56</v>
      </c>
      <c r="C69" s="122" t="s">
        <v>57</v>
      </c>
      <c r="D69" s="321">
        <v>0</v>
      </c>
      <c r="E69" s="183">
        <v>0</v>
      </c>
    </row>
    <row r="70" spans="2:5">
      <c r="B70" s="152" t="s">
        <v>58</v>
      </c>
      <c r="C70" s="151" t="s">
        <v>59</v>
      </c>
      <c r="D70" s="301">
        <v>0</v>
      </c>
      <c r="E70" s="184">
        <v>0</v>
      </c>
    </row>
    <row r="71" spans="2:5">
      <c r="B71" s="111" t="s">
        <v>23</v>
      </c>
      <c r="C71" s="10" t="s">
        <v>61</v>
      </c>
      <c r="D71" s="302">
        <f>E13</f>
        <v>0</v>
      </c>
      <c r="E71" s="185">
        <f>D71/E21</f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86">
        <f>D72/E21</f>
        <v>0</v>
      </c>
    </row>
    <row r="73" spans="2:5">
      <c r="B73" s="113" t="s">
        <v>62</v>
      </c>
      <c r="C73" s="20" t="s">
        <v>65</v>
      </c>
      <c r="D73" s="304">
        <f>E17</f>
        <v>404783.46</v>
      </c>
      <c r="E73" s="187">
        <f>D73/E21</f>
        <v>4.5187765901943061E-3</v>
      </c>
    </row>
    <row r="74" spans="2:5">
      <c r="B74" s="111" t="s">
        <v>64</v>
      </c>
      <c r="C74" s="10" t="s">
        <v>66</v>
      </c>
      <c r="D74" s="302">
        <f>D58+D72-D73+D71</f>
        <v>89578108.570000008</v>
      </c>
      <c r="E74" s="185">
        <f>E58+E72-E73</f>
        <v>0.99999999999999989</v>
      </c>
    </row>
    <row r="75" spans="2:5">
      <c r="B75" s="132" t="s">
        <v>4</v>
      </c>
      <c r="C75" s="122" t="s">
        <v>67</v>
      </c>
      <c r="D75" s="299">
        <f>D74</f>
        <v>89578108.570000008</v>
      </c>
      <c r="E75" s="183">
        <f>E74</f>
        <v>0.99999999999999989</v>
      </c>
    </row>
    <row r="76" spans="2:5">
      <c r="B76" s="132" t="s">
        <v>6</v>
      </c>
      <c r="C76" s="122" t="s">
        <v>116</v>
      </c>
      <c r="D76" s="299">
        <v>0</v>
      </c>
      <c r="E76" s="183">
        <v>0</v>
      </c>
    </row>
    <row r="77" spans="2:5" ht="13.5" thickBot="1">
      <c r="B77" s="134" t="s">
        <v>8</v>
      </c>
      <c r="C77" s="135" t="s">
        <v>117</v>
      </c>
      <c r="D77" s="305">
        <v>0</v>
      </c>
      <c r="E77" s="188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5" right="0.75" top="0.52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Arkusz25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71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25" t="s">
        <v>106</v>
      </c>
      <c r="D11" s="306">
        <v>7160265.9699999997</v>
      </c>
      <c r="E11" s="230">
        <f>SUM(E12:E14,E16)</f>
        <v>6426770.2800000003</v>
      </c>
    </row>
    <row r="12" spans="2:12">
      <c r="B12" s="93" t="s">
        <v>4</v>
      </c>
      <c r="C12" s="139" t="s">
        <v>5</v>
      </c>
      <c r="D12" s="307">
        <v>7160265.9699999997</v>
      </c>
      <c r="E12" s="226">
        <v>6426306.1299999999</v>
      </c>
      <c r="G12" s="351"/>
    </row>
    <row r="13" spans="2:12">
      <c r="B13" s="93" t="s">
        <v>6</v>
      </c>
      <c r="C13" s="139" t="s">
        <v>7</v>
      </c>
      <c r="D13" s="307">
        <v>0</v>
      </c>
      <c r="E13" s="226">
        <v>0</v>
      </c>
    </row>
    <row r="14" spans="2:12">
      <c r="B14" s="93" t="s">
        <v>8</v>
      </c>
      <c r="C14" s="139" t="s">
        <v>10</v>
      </c>
      <c r="D14" s="307">
        <v>0</v>
      </c>
      <c r="E14" s="226">
        <v>464.15</v>
      </c>
    </row>
    <row r="15" spans="2:12">
      <c r="B15" s="93" t="s">
        <v>103</v>
      </c>
      <c r="C15" s="139" t="s">
        <v>11</v>
      </c>
      <c r="D15" s="307">
        <v>0</v>
      </c>
      <c r="E15" s="226">
        <f>E14</f>
        <v>464.15</v>
      </c>
    </row>
    <row r="16" spans="2:12">
      <c r="B16" s="94" t="s">
        <v>104</v>
      </c>
      <c r="C16" s="140" t="s">
        <v>12</v>
      </c>
      <c r="D16" s="308">
        <v>0</v>
      </c>
      <c r="E16" s="227">
        <v>0</v>
      </c>
    </row>
    <row r="17" spans="2:11">
      <c r="B17" s="8" t="s">
        <v>13</v>
      </c>
      <c r="C17" s="141" t="s">
        <v>65</v>
      </c>
      <c r="D17" s="309">
        <v>12443.59</v>
      </c>
      <c r="E17" s="231">
        <f>SUM(E18:E20)</f>
        <v>35071.870000000003</v>
      </c>
    </row>
    <row r="18" spans="2:11">
      <c r="B18" s="93" t="s">
        <v>4</v>
      </c>
      <c r="C18" s="139" t="s">
        <v>11</v>
      </c>
      <c r="D18" s="308">
        <v>12443.59</v>
      </c>
      <c r="E18" s="227">
        <v>35071.870000000003</v>
      </c>
    </row>
    <row r="19" spans="2:11">
      <c r="B19" s="93" t="s">
        <v>6</v>
      </c>
      <c r="C19" s="139" t="s">
        <v>105</v>
      </c>
      <c r="D19" s="307">
        <v>0</v>
      </c>
      <c r="E19" s="226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7147822.3799999999</v>
      </c>
      <c r="E21" s="209">
        <f>E11-E17</f>
        <v>6391698.4100000001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7272267.4800000004</v>
      </c>
      <c r="E26" s="203">
        <f>D21</f>
        <v>7147822.3799999999</v>
      </c>
      <c r="G26" s="361"/>
    </row>
    <row r="27" spans="2:11">
      <c r="B27" s="8" t="s">
        <v>17</v>
      </c>
      <c r="C27" s="9" t="s">
        <v>108</v>
      </c>
      <c r="D27" s="287">
        <v>-452510.38</v>
      </c>
      <c r="E27" s="204">
        <v>-379051.23000000004</v>
      </c>
      <c r="F27" s="66"/>
      <c r="G27" s="359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3599.1</v>
      </c>
      <c r="E28" s="205">
        <v>11413.39</v>
      </c>
      <c r="F28" s="66"/>
      <c r="G28" s="359"/>
      <c r="H28" s="359"/>
      <c r="I28" s="351"/>
      <c r="J28" s="361"/>
    </row>
    <row r="29" spans="2:11">
      <c r="B29" s="91" t="s">
        <v>4</v>
      </c>
      <c r="C29" s="5" t="s">
        <v>20</v>
      </c>
      <c r="D29" s="288">
        <v>3599.1</v>
      </c>
      <c r="E29" s="206">
        <v>3599.1</v>
      </c>
      <c r="F29" s="66"/>
      <c r="G29" s="359"/>
      <c r="H29" s="359"/>
      <c r="I29" s="351"/>
      <c r="J29" s="361"/>
    </row>
    <row r="30" spans="2:11">
      <c r="B30" s="91" t="s">
        <v>6</v>
      </c>
      <c r="C30" s="5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91" t="s">
        <v>8</v>
      </c>
      <c r="C31" s="5" t="s">
        <v>22</v>
      </c>
      <c r="D31" s="288">
        <v>0</v>
      </c>
      <c r="E31" s="206">
        <v>7814.29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456109.48</v>
      </c>
      <c r="E32" s="205">
        <v>390464.62</v>
      </c>
      <c r="F32" s="66"/>
      <c r="G32" s="359"/>
      <c r="H32" s="359"/>
      <c r="I32" s="351"/>
      <c r="J32" s="361"/>
    </row>
    <row r="33" spans="2:10">
      <c r="B33" s="91" t="s">
        <v>4</v>
      </c>
      <c r="C33" s="5" t="s">
        <v>25</v>
      </c>
      <c r="D33" s="288">
        <v>412833.96</v>
      </c>
      <c r="E33" s="206">
        <v>174412.89</v>
      </c>
      <c r="F33" s="66"/>
      <c r="G33" s="359"/>
      <c r="H33" s="359"/>
      <c r="I33" s="351"/>
      <c r="J33" s="361"/>
    </row>
    <row r="34" spans="2:10">
      <c r="B34" s="91" t="s">
        <v>6</v>
      </c>
      <c r="C34" s="5" t="s">
        <v>26</v>
      </c>
      <c r="D34" s="288">
        <v>34268.22</v>
      </c>
      <c r="E34" s="206">
        <v>75469.58</v>
      </c>
      <c r="F34" s="66"/>
      <c r="G34" s="359"/>
      <c r="H34" s="359"/>
      <c r="I34" s="351"/>
      <c r="J34" s="361"/>
    </row>
    <row r="35" spans="2:10">
      <c r="B35" s="91" t="s">
        <v>8</v>
      </c>
      <c r="C35" s="5" t="s">
        <v>27</v>
      </c>
      <c r="D35" s="288">
        <v>9007.24</v>
      </c>
      <c r="E35" s="206">
        <v>9055.59</v>
      </c>
      <c r="F35" s="66"/>
      <c r="G35" s="359"/>
      <c r="H35" s="359"/>
      <c r="I35" s="351"/>
      <c r="J35" s="361"/>
    </row>
    <row r="36" spans="2:10">
      <c r="B36" s="91" t="s">
        <v>9</v>
      </c>
      <c r="C36" s="5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91" t="s">
        <v>29</v>
      </c>
      <c r="C37" s="5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0">
      <c r="B38" s="91" t="s">
        <v>31</v>
      </c>
      <c r="C38" s="5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92" t="s">
        <v>33</v>
      </c>
      <c r="C39" s="11" t="s">
        <v>34</v>
      </c>
      <c r="D39" s="289">
        <v>0.06</v>
      </c>
      <c r="E39" s="207">
        <v>131526.56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499833.84</v>
      </c>
      <c r="E40" s="208">
        <v>-377072.74</v>
      </c>
      <c r="G40" s="361"/>
    </row>
    <row r="41" spans="2:10" ht="13.5" thickBot="1">
      <c r="B41" s="87" t="s">
        <v>37</v>
      </c>
      <c r="C41" s="88" t="s">
        <v>38</v>
      </c>
      <c r="D41" s="291">
        <v>7319590.9399999995</v>
      </c>
      <c r="E41" s="209">
        <f>SUM(E26,E27,E40)</f>
        <v>6391698.4099999992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408435.71850000002</v>
      </c>
      <c r="E47" s="211">
        <v>363673.91249999998</v>
      </c>
      <c r="G47" s="351"/>
    </row>
    <row r="48" spans="2:10">
      <c r="B48" s="106" t="s">
        <v>6</v>
      </c>
      <c r="C48" s="11" t="s">
        <v>41</v>
      </c>
      <c r="D48" s="293">
        <v>384124.82049999997</v>
      </c>
      <c r="E48" s="212">
        <v>343499.94900000002</v>
      </c>
      <c r="G48" s="364"/>
      <c r="I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17.805199999999999</v>
      </c>
      <c r="E50" s="214">
        <v>19.654499999999999</v>
      </c>
    </row>
    <row r="51" spans="2:5">
      <c r="B51" s="89" t="s">
        <v>6</v>
      </c>
      <c r="C51" s="5" t="s">
        <v>111</v>
      </c>
      <c r="D51" s="293">
        <v>17.781100000000002</v>
      </c>
      <c r="E51" s="214">
        <v>17.512900000000002</v>
      </c>
    </row>
    <row r="52" spans="2:5">
      <c r="B52" s="89" t="s">
        <v>8</v>
      </c>
      <c r="C52" s="5" t="s">
        <v>112</v>
      </c>
      <c r="D52" s="293">
        <v>19.2471</v>
      </c>
      <c r="E52" s="214">
        <v>20.172000000000001</v>
      </c>
    </row>
    <row r="53" spans="2:5" ht="13.5" thickBot="1">
      <c r="B53" s="90" t="s">
        <v>9</v>
      </c>
      <c r="C53" s="15" t="s">
        <v>41</v>
      </c>
      <c r="D53" s="295">
        <v>19.055199999999999</v>
      </c>
      <c r="E53" s="215">
        <v>18.607600000000001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6426306.1299999999</v>
      </c>
      <c r="E58" s="218">
        <f>D58/E21</f>
        <v>1.0054144794982589</v>
      </c>
    </row>
    <row r="59" spans="2:5" ht="25.5">
      <c r="B59" s="133" t="s">
        <v>4</v>
      </c>
      <c r="C59" s="131" t="s">
        <v>44</v>
      </c>
      <c r="D59" s="298">
        <v>0</v>
      </c>
      <c r="E59" s="219">
        <v>0</v>
      </c>
    </row>
    <row r="60" spans="2:5" ht="25.5">
      <c r="B60" s="132" t="s">
        <v>6</v>
      </c>
      <c r="C60" s="122" t="s">
        <v>45</v>
      </c>
      <c r="D60" s="299">
        <v>0</v>
      </c>
      <c r="E60" s="220">
        <v>0</v>
      </c>
    </row>
    <row r="61" spans="2:5">
      <c r="B61" s="132" t="s">
        <v>8</v>
      </c>
      <c r="C61" s="122" t="s">
        <v>46</v>
      </c>
      <c r="D61" s="299">
        <v>0</v>
      </c>
      <c r="E61" s="220">
        <v>0</v>
      </c>
    </row>
    <row r="62" spans="2:5">
      <c r="B62" s="132" t="s">
        <v>9</v>
      </c>
      <c r="C62" s="122" t="s">
        <v>47</v>
      </c>
      <c r="D62" s="299">
        <v>0</v>
      </c>
      <c r="E62" s="220">
        <v>0</v>
      </c>
    </row>
    <row r="63" spans="2:5">
      <c r="B63" s="132" t="s">
        <v>29</v>
      </c>
      <c r="C63" s="122" t="s">
        <v>48</v>
      </c>
      <c r="D63" s="299">
        <v>0</v>
      </c>
      <c r="E63" s="220">
        <v>0</v>
      </c>
    </row>
    <row r="64" spans="2:5">
      <c r="B64" s="133" t="s">
        <v>31</v>
      </c>
      <c r="C64" s="131" t="s">
        <v>49</v>
      </c>
      <c r="D64" s="298">
        <f>E12</f>
        <v>6426306.1299999999</v>
      </c>
      <c r="E64" s="219">
        <f>D64/E21</f>
        <v>1.0054144794982589</v>
      </c>
    </row>
    <row r="65" spans="2:5">
      <c r="B65" s="133" t="s">
        <v>33</v>
      </c>
      <c r="C65" s="131" t="s">
        <v>115</v>
      </c>
      <c r="D65" s="298">
        <v>0</v>
      </c>
      <c r="E65" s="219">
        <v>0</v>
      </c>
    </row>
    <row r="66" spans="2:5">
      <c r="B66" s="133" t="s">
        <v>50</v>
      </c>
      <c r="C66" s="131" t="s">
        <v>51</v>
      </c>
      <c r="D66" s="298">
        <v>0</v>
      </c>
      <c r="E66" s="219">
        <v>0</v>
      </c>
    </row>
    <row r="67" spans="2:5">
      <c r="B67" s="132" t="s">
        <v>52</v>
      </c>
      <c r="C67" s="122" t="s">
        <v>53</v>
      </c>
      <c r="D67" s="299">
        <v>0</v>
      </c>
      <c r="E67" s="220">
        <v>0</v>
      </c>
    </row>
    <row r="68" spans="2:5">
      <c r="B68" s="132" t="s">
        <v>54</v>
      </c>
      <c r="C68" s="122" t="s">
        <v>55</v>
      </c>
      <c r="D68" s="299">
        <v>0</v>
      </c>
      <c r="E68" s="220">
        <v>0</v>
      </c>
    </row>
    <row r="69" spans="2:5">
      <c r="B69" s="132" t="s">
        <v>56</v>
      </c>
      <c r="C69" s="122" t="s">
        <v>57</v>
      </c>
      <c r="D69" s="321">
        <v>0</v>
      </c>
      <c r="E69" s="220">
        <v>0</v>
      </c>
    </row>
    <row r="70" spans="2:5">
      <c r="B70" s="152" t="s">
        <v>58</v>
      </c>
      <c r="C70" s="151" t="s">
        <v>59</v>
      </c>
      <c r="D70" s="301">
        <v>0</v>
      </c>
      <c r="E70" s="221">
        <v>0</v>
      </c>
    </row>
    <row r="71" spans="2:5">
      <c r="B71" s="111" t="s">
        <v>23</v>
      </c>
      <c r="C71" s="10" t="s">
        <v>61</v>
      </c>
      <c r="D71" s="302">
        <f>E13</f>
        <v>0</v>
      </c>
      <c r="E71" s="222">
        <f>D71/E21</f>
        <v>0</v>
      </c>
    </row>
    <row r="72" spans="2:5">
      <c r="B72" s="112" t="s">
        <v>60</v>
      </c>
      <c r="C72" s="103" t="s">
        <v>63</v>
      </c>
      <c r="D72" s="303">
        <f>E14</f>
        <v>464.15</v>
      </c>
      <c r="E72" s="223">
        <v>0</v>
      </c>
    </row>
    <row r="73" spans="2:5">
      <c r="B73" s="113" t="s">
        <v>62</v>
      </c>
      <c r="C73" s="20" t="s">
        <v>65</v>
      </c>
      <c r="D73" s="304">
        <f>E17</f>
        <v>35071.870000000003</v>
      </c>
      <c r="E73" s="224">
        <f>D73/E21</f>
        <v>5.4870971297908914E-3</v>
      </c>
    </row>
    <row r="74" spans="2:5">
      <c r="B74" s="111" t="s">
        <v>64</v>
      </c>
      <c r="C74" s="10" t="s">
        <v>66</v>
      </c>
      <c r="D74" s="302">
        <f>D58+D72-D73+D71</f>
        <v>6391698.4100000001</v>
      </c>
      <c r="E74" s="222">
        <f>E58+E71+E72-E73</f>
        <v>0.99992738236846801</v>
      </c>
    </row>
    <row r="75" spans="2:5">
      <c r="B75" s="132" t="s">
        <v>4</v>
      </c>
      <c r="C75" s="122" t="s">
        <v>67</v>
      </c>
      <c r="D75" s="299">
        <f>D74</f>
        <v>6391698.4100000001</v>
      </c>
      <c r="E75" s="220">
        <f>E74</f>
        <v>0.99992738236846801</v>
      </c>
    </row>
    <row r="76" spans="2:5">
      <c r="B76" s="132" t="s">
        <v>6</v>
      </c>
      <c r="C76" s="122" t="s">
        <v>116</v>
      </c>
      <c r="D76" s="299">
        <v>0</v>
      </c>
      <c r="E76" s="220">
        <v>0</v>
      </c>
    </row>
    <row r="77" spans="2:5" ht="13.5" thickBot="1">
      <c r="B77" s="134" t="s">
        <v>8</v>
      </c>
      <c r="C77" s="135" t="s">
        <v>117</v>
      </c>
      <c r="D77" s="305">
        <v>0</v>
      </c>
      <c r="E77" s="225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56999999999999995" bottom="0.4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Arkusz26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72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25" t="s">
        <v>106</v>
      </c>
      <c r="D11" s="306">
        <v>5567306.2800000003</v>
      </c>
      <c r="E11" s="230">
        <f>SUM(E12:E14,E16)</f>
        <v>5743815.7999999998</v>
      </c>
      <c r="J11" s="352"/>
    </row>
    <row r="12" spans="2:12">
      <c r="B12" s="93" t="s">
        <v>4</v>
      </c>
      <c r="C12" s="139" t="s">
        <v>5</v>
      </c>
      <c r="D12" s="307">
        <v>5567306.2800000003</v>
      </c>
      <c r="E12" s="226">
        <v>5743815.7999999998</v>
      </c>
      <c r="G12" s="351"/>
    </row>
    <row r="13" spans="2:12">
      <c r="B13" s="93" t="s">
        <v>6</v>
      </c>
      <c r="C13" s="139" t="s">
        <v>7</v>
      </c>
      <c r="D13" s="307">
        <v>0</v>
      </c>
      <c r="E13" s="226">
        <v>0</v>
      </c>
    </row>
    <row r="14" spans="2:12">
      <c r="B14" s="93" t="s">
        <v>8</v>
      </c>
      <c r="C14" s="139" t="s">
        <v>10</v>
      </c>
      <c r="D14" s="307">
        <v>0</v>
      </c>
      <c r="E14" s="226">
        <v>0</v>
      </c>
    </row>
    <row r="15" spans="2:12">
      <c r="B15" s="93" t="s">
        <v>103</v>
      </c>
      <c r="C15" s="139" t="s">
        <v>11</v>
      </c>
      <c r="D15" s="307">
        <v>0</v>
      </c>
      <c r="E15" s="226">
        <f>E14</f>
        <v>0</v>
      </c>
    </row>
    <row r="16" spans="2:12">
      <c r="B16" s="94" t="s">
        <v>104</v>
      </c>
      <c r="C16" s="140" t="s">
        <v>12</v>
      </c>
      <c r="D16" s="308">
        <v>0</v>
      </c>
      <c r="E16" s="227">
        <v>0</v>
      </c>
    </row>
    <row r="17" spans="2:11">
      <c r="B17" s="8" t="s">
        <v>13</v>
      </c>
      <c r="C17" s="141" t="s">
        <v>65</v>
      </c>
      <c r="D17" s="309">
        <v>12943.07</v>
      </c>
      <c r="E17" s="231">
        <f>SUM(E18:E20)</f>
        <v>31953.45</v>
      </c>
    </row>
    <row r="18" spans="2:11">
      <c r="B18" s="93" t="s">
        <v>4</v>
      </c>
      <c r="C18" s="139" t="s">
        <v>11</v>
      </c>
      <c r="D18" s="308">
        <v>12943.07</v>
      </c>
      <c r="E18" s="227">
        <v>31953.45</v>
      </c>
    </row>
    <row r="19" spans="2:11">
      <c r="B19" s="93" t="s">
        <v>6</v>
      </c>
      <c r="C19" s="139" t="s">
        <v>105</v>
      </c>
      <c r="D19" s="307">
        <v>0</v>
      </c>
      <c r="E19" s="226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5554363.21</v>
      </c>
      <c r="E21" s="209">
        <f>E11-E17</f>
        <v>5711862.3499999996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5904035.9799999995</v>
      </c>
      <c r="E26" s="203">
        <f>D21</f>
        <v>5554363.21</v>
      </c>
      <c r="G26" s="361"/>
    </row>
    <row r="27" spans="2:11">
      <c r="B27" s="8" t="s">
        <v>17</v>
      </c>
      <c r="C27" s="9" t="s">
        <v>108</v>
      </c>
      <c r="D27" s="287">
        <v>-427521.29000000004</v>
      </c>
      <c r="E27" s="204">
        <v>-330675.43000000005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9024.52</v>
      </c>
      <c r="F28" s="66"/>
      <c r="G28" s="359"/>
      <c r="H28" s="359"/>
      <c r="I28" s="351"/>
      <c r="J28" s="361"/>
    </row>
    <row r="29" spans="2:11">
      <c r="B29" s="91" t="s">
        <v>4</v>
      </c>
      <c r="C29" s="5" t="s">
        <v>20</v>
      </c>
      <c r="D29" s="288">
        <v>0</v>
      </c>
      <c r="E29" s="206">
        <v>0</v>
      </c>
      <c r="F29" s="66"/>
      <c r="G29" s="359"/>
      <c r="H29" s="359"/>
      <c r="I29" s="351"/>
      <c r="J29" s="361"/>
    </row>
    <row r="30" spans="2:11">
      <c r="B30" s="91" t="s">
        <v>6</v>
      </c>
      <c r="C30" s="5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91" t="s">
        <v>8</v>
      </c>
      <c r="C31" s="5" t="s">
        <v>22</v>
      </c>
      <c r="D31" s="288">
        <v>0</v>
      </c>
      <c r="E31" s="206">
        <v>9024.52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427521.29000000004</v>
      </c>
      <c r="E32" s="205">
        <v>339699.95</v>
      </c>
      <c r="F32" s="66"/>
      <c r="G32" s="372"/>
      <c r="H32" s="359"/>
      <c r="I32" s="351"/>
      <c r="J32" s="361"/>
    </row>
    <row r="33" spans="2:10">
      <c r="B33" s="91" t="s">
        <v>4</v>
      </c>
      <c r="C33" s="5" t="s">
        <v>25</v>
      </c>
      <c r="D33" s="288">
        <v>393179.25</v>
      </c>
      <c r="E33" s="206">
        <v>260192.56</v>
      </c>
      <c r="F33" s="66"/>
      <c r="G33" s="359"/>
      <c r="H33" s="359"/>
      <c r="I33" s="351"/>
      <c r="J33" s="361"/>
    </row>
    <row r="34" spans="2:10">
      <c r="B34" s="91" t="s">
        <v>6</v>
      </c>
      <c r="C34" s="5" t="s">
        <v>26</v>
      </c>
      <c r="D34" s="288">
        <v>28366.03</v>
      </c>
      <c r="E34" s="206">
        <v>55307.28</v>
      </c>
      <c r="F34" s="66"/>
      <c r="G34" s="359"/>
      <c r="H34" s="359"/>
      <c r="I34" s="351"/>
      <c r="J34" s="361"/>
    </row>
    <row r="35" spans="2:10">
      <c r="B35" s="91" t="s">
        <v>8</v>
      </c>
      <c r="C35" s="5" t="s">
        <v>27</v>
      </c>
      <c r="D35" s="288">
        <v>5976</v>
      </c>
      <c r="E35" s="206">
        <v>5624.33</v>
      </c>
      <c r="F35" s="66"/>
      <c r="G35" s="359"/>
      <c r="H35" s="359"/>
      <c r="I35" s="351"/>
      <c r="J35" s="361"/>
    </row>
    <row r="36" spans="2:10">
      <c r="B36" s="91" t="s">
        <v>9</v>
      </c>
      <c r="C36" s="5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91" t="s">
        <v>29</v>
      </c>
      <c r="C37" s="5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0">
      <c r="B38" s="91" t="s">
        <v>31</v>
      </c>
      <c r="C38" s="5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92" t="s">
        <v>33</v>
      </c>
      <c r="C39" s="11" t="s">
        <v>34</v>
      </c>
      <c r="D39" s="289">
        <v>0.01</v>
      </c>
      <c r="E39" s="207">
        <v>18575.780000000002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38656.550000000003</v>
      </c>
      <c r="E40" s="208">
        <v>488174.57</v>
      </c>
      <c r="G40" s="361"/>
    </row>
    <row r="41" spans="2:10" ht="13.5" thickBot="1">
      <c r="B41" s="87" t="s">
        <v>37</v>
      </c>
      <c r="C41" s="88" t="s">
        <v>38</v>
      </c>
      <c r="D41" s="291">
        <v>5515171.2399999993</v>
      </c>
      <c r="E41" s="209">
        <f>SUM(E26,E27,E40)</f>
        <v>5711862.3500000006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679396.56200000003</v>
      </c>
      <c r="E47" s="211">
        <v>596957.98629999999</v>
      </c>
      <c r="G47" s="351"/>
    </row>
    <row r="48" spans="2:10">
      <c r="B48" s="106" t="s">
        <v>6</v>
      </c>
      <c r="C48" s="11" t="s">
        <v>41</v>
      </c>
      <c r="D48" s="293">
        <v>630015.67469999997</v>
      </c>
      <c r="E48" s="212">
        <v>563570.06460000004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8.6900999999999993</v>
      </c>
      <c r="E50" s="214">
        <v>9.3043999999999993</v>
      </c>
    </row>
    <row r="51" spans="2:5">
      <c r="B51" s="89" t="s">
        <v>6</v>
      </c>
      <c r="C51" s="5" t="s">
        <v>111</v>
      </c>
      <c r="D51" s="293">
        <v>8.099400000000001</v>
      </c>
      <c r="E51" s="214">
        <v>8.9738000000000007</v>
      </c>
    </row>
    <row r="52" spans="2:5">
      <c r="B52" s="89" t="s">
        <v>8</v>
      </c>
      <c r="C52" s="5" t="s">
        <v>112</v>
      </c>
      <c r="D52" s="293">
        <v>9.2734000000000005</v>
      </c>
      <c r="E52" s="214">
        <v>10.3803</v>
      </c>
    </row>
    <row r="53" spans="2:5" ht="13.5" thickBot="1">
      <c r="B53" s="90" t="s">
        <v>9</v>
      </c>
      <c r="C53" s="15" t="s">
        <v>41</v>
      </c>
      <c r="D53" s="295">
        <v>8.7539999999999996</v>
      </c>
      <c r="E53" s="215">
        <v>10.1351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5743815.7999999998</v>
      </c>
      <c r="E58" s="218">
        <f>D58/E21</f>
        <v>1.0055942261983957</v>
      </c>
    </row>
    <row r="59" spans="2:5" ht="25.5">
      <c r="B59" s="133" t="s">
        <v>4</v>
      </c>
      <c r="C59" s="131" t="s">
        <v>44</v>
      </c>
      <c r="D59" s="298">
        <v>0</v>
      </c>
      <c r="E59" s="219">
        <v>0</v>
      </c>
    </row>
    <row r="60" spans="2:5" ht="25.5">
      <c r="B60" s="132" t="s">
        <v>6</v>
      </c>
      <c r="C60" s="122" t="s">
        <v>45</v>
      </c>
      <c r="D60" s="299">
        <v>0</v>
      </c>
      <c r="E60" s="220">
        <v>0</v>
      </c>
    </row>
    <row r="61" spans="2:5">
      <c r="B61" s="132" t="s">
        <v>8</v>
      </c>
      <c r="C61" s="122" t="s">
        <v>46</v>
      </c>
      <c r="D61" s="299">
        <v>0</v>
      </c>
      <c r="E61" s="220">
        <v>0</v>
      </c>
    </row>
    <row r="62" spans="2:5">
      <c r="B62" s="132" t="s">
        <v>9</v>
      </c>
      <c r="C62" s="122" t="s">
        <v>47</v>
      </c>
      <c r="D62" s="299">
        <v>0</v>
      </c>
      <c r="E62" s="220">
        <v>0</v>
      </c>
    </row>
    <row r="63" spans="2:5">
      <c r="B63" s="132" t="s">
        <v>29</v>
      </c>
      <c r="C63" s="122" t="s">
        <v>48</v>
      </c>
      <c r="D63" s="299">
        <v>0</v>
      </c>
      <c r="E63" s="220">
        <v>0</v>
      </c>
    </row>
    <row r="64" spans="2:5">
      <c r="B64" s="133" t="s">
        <v>31</v>
      </c>
      <c r="C64" s="131" t="s">
        <v>49</v>
      </c>
      <c r="D64" s="298">
        <f>E12</f>
        <v>5743815.7999999998</v>
      </c>
      <c r="E64" s="219">
        <f>D64/E21</f>
        <v>1.0055942261983957</v>
      </c>
    </row>
    <row r="65" spans="2:5">
      <c r="B65" s="133" t="s">
        <v>33</v>
      </c>
      <c r="C65" s="131" t="s">
        <v>115</v>
      </c>
      <c r="D65" s="298">
        <v>0</v>
      </c>
      <c r="E65" s="219">
        <v>0</v>
      </c>
    </row>
    <row r="66" spans="2:5">
      <c r="B66" s="133" t="s">
        <v>50</v>
      </c>
      <c r="C66" s="131" t="s">
        <v>51</v>
      </c>
      <c r="D66" s="298">
        <v>0</v>
      </c>
      <c r="E66" s="219">
        <v>0</v>
      </c>
    </row>
    <row r="67" spans="2:5">
      <c r="B67" s="132" t="s">
        <v>52</v>
      </c>
      <c r="C67" s="122" t="s">
        <v>53</v>
      </c>
      <c r="D67" s="299">
        <v>0</v>
      </c>
      <c r="E67" s="220">
        <v>0</v>
      </c>
    </row>
    <row r="68" spans="2:5">
      <c r="B68" s="132" t="s">
        <v>54</v>
      </c>
      <c r="C68" s="122" t="s">
        <v>55</v>
      </c>
      <c r="D68" s="299">
        <v>0</v>
      </c>
      <c r="E68" s="220">
        <v>0</v>
      </c>
    </row>
    <row r="69" spans="2:5">
      <c r="B69" s="132" t="s">
        <v>56</v>
      </c>
      <c r="C69" s="122" t="s">
        <v>57</v>
      </c>
      <c r="D69" s="321">
        <v>0</v>
      </c>
      <c r="E69" s="220">
        <v>0</v>
      </c>
    </row>
    <row r="70" spans="2:5">
      <c r="B70" s="152" t="s">
        <v>58</v>
      </c>
      <c r="C70" s="151" t="s">
        <v>59</v>
      </c>
      <c r="D70" s="301">
        <v>0</v>
      </c>
      <c r="E70" s="221">
        <v>0</v>
      </c>
    </row>
    <row r="71" spans="2:5">
      <c r="B71" s="111" t="s">
        <v>23</v>
      </c>
      <c r="C71" s="10" t="s">
        <v>61</v>
      </c>
      <c r="D71" s="302">
        <v>0</v>
      </c>
      <c r="E71" s="222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223">
        <f>D72/E21</f>
        <v>0</v>
      </c>
    </row>
    <row r="73" spans="2:5">
      <c r="B73" s="113" t="s">
        <v>62</v>
      </c>
      <c r="C73" s="20" t="s">
        <v>65</v>
      </c>
      <c r="D73" s="304">
        <f>E17</f>
        <v>31953.45</v>
      </c>
      <c r="E73" s="224">
        <f>D73/E21</f>
        <v>5.5942261983956956E-3</v>
      </c>
    </row>
    <row r="74" spans="2:5">
      <c r="B74" s="111" t="s">
        <v>64</v>
      </c>
      <c r="C74" s="10" t="s">
        <v>66</v>
      </c>
      <c r="D74" s="302">
        <f>D58-D73+D72</f>
        <v>5711862.3499999996</v>
      </c>
      <c r="E74" s="222">
        <f>E58+E72-E73</f>
        <v>1</v>
      </c>
    </row>
    <row r="75" spans="2:5">
      <c r="B75" s="132" t="s">
        <v>4</v>
      </c>
      <c r="C75" s="122" t="s">
        <v>67</v>
      </c>
      <c r="D75" s="299">
        <f>D74</f>
        <v>5711862.3499999996</v>
      </c>
      <c r="E75" s="220">
        <f>E74</f>
        <v>1</v>
      </c>
    </row>
    <row r="76" spans="2:5">
      <c r="B76" s="132" t="s">
        <v>6</v>
      </c>
      <c r="C76" s="122" t="s">
        <v>116</v>
      </c>
      <c r="D76" s="299">
        <v>0</v>
      </c>
      <c r="E76" s="220">
        <v>0</v>
      </c>
    </row>
    <row r="77" spans="2:5" ht="13.5" thickBot="1">
      <c r="B77" s="134" t="s">
        <v>8</v>
      </c>
      <c r="C77" s="135" t="s">
        <v>117</v>
      </c>
      <c r="D77" s="305">
        <v>0</v>
      </c>
      <c r="E77" s="225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2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Arkusz27"/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73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25" t="s">
        <v>106</v>
      </c>
      <c r="D11" s="306">
        <v>933446.82000000007</v>
      </c>
      <c r="E11" s="230">
        <f>SUM(E12:E14,E16)</f>
        <v>946984.02</v>
      </c>
      <c r="H11" s="351"/>
    </row>
    <row r="12" spans="2:12">
      <c r="B12" s="121" t="s">
        <v>4</v>
      </c>
      <c r="C12" s="153" t="s">
        <v>5</v>
      </c>
      <c r="D12" s="307">
        <v>931709.02</v>
      </c>
      <c r="E12" s="226">
        <v>942663.46</v>
      </c>
      <c r="G12" s="352"/>
      <c r="H12" s="351"/>
    </row>
    <row r="13" spans="2:12">
      <c r="B13" s="121" t="s">
        <v>6</v>
      </c>
      <c r="C13" s="153" t="s">
        <v>7</v>
      </c>
      <c r="D13" s="307">
        <v>1737.8</v>
      </c>
      <c r="E13" s="226">
        <v>1320.56</v>
      </c>
      <c r="H13" s="351"/>
    </row>
    <row r="14" spans="2:12">
      <c r="B14" s="121" t="s">
        <v>8</v>
      </c>
      <c r="C14" s="153" t="s">
        <v>10</v>
      </c>
      <c r="D14" s="307">
        <v>0</v>
      </c>
      <c r="E14" s="226">
        <v>3000</v>
      </c>
      <c r="H14" s="351"/>
    </row>
    <row r="15" spans="2:12">
      <c r="B15" s="121" t="s">
        <v>103</v>
      </c>
      <c r="C15" s="153" t="s">
        <v>11</v>
      </c>
      <c r="D15" s="307">
        <v>0</v>
      </c>
      <c r="E15" s="226">
        <f>E14</f>
        <v>3000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1">
      <c r="B17" s="8" t="s">
        <v>13</v>
      </c>
      <c r="C17" s="141" t="s">
        <v>65</v>
      </c>
      <c r="D17" s="309">
        <v>1962.22</v>
      </c>
      <c r="E17" s="231">
        <f>SUM(E18:E20)</f>
        <v>1529.31</v>
      </c>
    </row>
    <row r="18" spans="2:11">
      <c r="B18" s="121" t="s">
        <v>4</v>
      </c>
      <c r="C18" s="153" t="s">
        <v>11</v>
      </c>
      <c r="D18" s="308">
        <v>1962.22</v>
      </c>
      <c r="E18" s="227">
        <v>1529.31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931484.60000000009</v>
      </c>
      <c r="E21" s="209">
        <f>E11-E17</f>
        <v>945454.71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1249596.1499999999</v>
      </c>
      <c r="E26" s="203">
        <f>D21</f>
        <v>931484.60000000009</v>
      </c>
      <c r="G26" s="361"/>
    </row>
    <row r="27" spans="2:11">
      <c r="B27" s="8" t="s">
        <v>17</v>
      </c>
      <c r="C27" s="9" t="s">
        <v>108</v>
      </c>
      <c r="D27" s="287">
        <v>-28635.14</v>
      </c>
      <c r="E27" s="204">
        <v>-58169.949999999953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9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9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28635.14</v>
      </c>
      <c r="E32" s="205">
        <v>58169.949999999953</v>
      </c>
      <c r="F32" s="66"/>
      <c r="G32" s="372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11566.26</v>
      </c>
      <c r="E33" s="206">
        <v>240189.29</v>
      </c>
      <c r="F33" s="66"/>
      <c r="G33" s="359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6462.4000000000005</v>
      </c>
      <c r="E34" s="206">
        <v>0</v>
      </c>
      <c r="F34" s="66"/>
      <c r="G34" s="359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10537.960000000001</v>
      </c>
      <c r="E35" s="206">
        <v>8802.84</v>
      </c>
      <c r="F35" s="66"/>
      <c r="G35" s="359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68.52</v>
      </c>
      <c r="E39" s="207">
        <v>-190822.18000000005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40437.86</v>
      </c>
      <c r="E40" s="208">
        <v>72140.06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1261398.8700000001</v>
      </c>
      <c r="E41" s="209">
        <f>SUM(E26,E27,E40)</f>
        <v>945454.7100000002</v>
      </c>
      <c r="F41" s="70"/>
      <c r="G41" s="361"/>
      <c r="H41" s="359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183508.33395999999</v>
      </c>
      <c r="E47" s="211">
        <v>137004.39465485976</v>
      </c>
      <c r="G47" s="351"/>
    </row>
    <row r="48" spans="2:10">
      <c r="B48" s="133" t="s">
        <v>6</v>
      </c>
      <c r="C48" s="131" t="s">
        <v>41</v>
      </c>
      <c r="D48" s="293">
        <v>179278.045327</v>
      </c>
      <c r="E48" s="212">
        <v>128793.002801</v>
      </c>
      <c r="G48" s="364"/>
      <c r="I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6.8094789999999996</v>
      </c>
      <c r="E50" s="214">
        <v>6.79894</v>
      </c>
    </row>
    <row r="51" spans="2:5">
      <c r="B51" s="132" t="s">
        <v>6</v>
      </c>
      <c r="C51" s="122" t="s">
        <v>111</v>
      </c>
      <c r="D51" s="293">
        <v>6.5454559999999997</v>
      </c>
      <c r="E51" s="214">
        <v>6.522303</v>
      </c>
    </row>
    <row r="52" spans="2:5">
      <c r="B52" s="132" t="s">
        <v>8</v>
      </c>
      <c r="C52" s="122" t="s">
        <v>112</v>
      </c>
      <c r="D52" s="293">
        <v>7.2353609999999993</v>
      </c>
      <c r="E52" s="214">
        <v>7.3711589999999996</v>
      </c>
    </row>
    <row r="53" spans="2:5" ht="13.5" thickBot="1">
      <c r="B53" s="134" t="s">
        <v>9</v>
      </c>
      <c r="C53" s="135" t="s">
        <v>41</v>
      </c>
      <c r="D53" s="295">
        <v>7.0359920000000002</v>
      </c>
      <c r="E53" s="215">
        <v>7.3408860000000002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D64+D69</f>
        <v>942663.46</v>
      </c>
      <c r="E58" s="218">
        <f>D58/E21</f>
        <v>0.99704771685996463</v>
      </c>
    </row>
    <row r="59" spans="2:5" ht="25.5">
      <c r="B59" s="133" t="s">
        <v>4</v>
      </c>
      <c r="C59" s="131" t="s">
        <v>44</v>
      </c>
      <c r="D59" s="298">
        <v>0</v>
      </c>
      <c r="E59" s="219">
        <v>0</v>
      </c>
    </row>
    <row r="60" spans="2:5" ht="25.5">
      <c r="B60" s="132" t="s">
        <v>6</v>
      </c>
      <c r="C60" s="122" t="s">
        <v>45</v>
      </c>
      <c r="D60" s="299">
        <v>0</v>
      </c>
      <c r="E60" s="220">
        <v>0</v>
      </c>
    </row>
    <row r="61" spans="2:5">
      <c r="B61" s="132" t="s">
        <v>8</v>
      </c>
      <c r="C61" s="122" t="s">
        <v>46</v>
      </c>
      <c r="D61" s="299">
        <v>0</v>
      </c>
      <c r="E61" s="220">
        <v>0</v>
      </c>
    </row>
    <row r="62" spans="2:5">
      <c r="B62" s="132" t="s">
        <v>9</v>
      </c>
      <c r="C62" s="122" t="s">
        <v>47</v>
      </c>
      <c r="D62" s="299">
        <v>0</v>
      </c>
      <c r="E62" s="220">
        <v>0</v>
      </c>
    </row>
    <row r="63" spans="2:5">
      <c r="B63" s="132" t="s">
        <v>29</v>
      </c>
      <c r="C63" s="122" t="s">
        <v>48</v>
      </c>
      <c r="D63" s="299">
        <v>0</v>
      </c>
      <c r="E63" s="220">
        <v>0</v>
      </c>
    </row>
    <row r="64" spans="2:5">
      <c r="B64" s="133" t="s">
        <v>31</v>
      </c>
      <c r="C64" s="131" t="s">
        <v>49</v>
      </c>
      <c r="D64" s="298">
        <f>E12</f>
        <v>942663.46</v>
      </c>
      <c r="E64" s="219">
        <f>D64/E21</f>
        <v>0.99704771685996463</v>
      </c>
    </row>
    <row r="65" spans="2:7">
      <c r="B65" s="133" t="s">
        <v>33</v>
      </c>
      <c r="C65" s="131" t="s">
        <v>115</v>
      </c>
      <c r="D65" s="298">
        <v>0</v>
      </c>
      <c r="E65" s="219">
        <v>0</v>
      </c>
      <c r="G65" s="351"/>
    </row>
    <row r="66" spans="2:7">
      <c r="B66" s="133" t="s">
        <v>50</v>
      </c>
      <c r="C66" s="131" t="s">
        <v>51</v>
      </c>
      <c r="D66" s="298">
        <v>0</v>
      </c>
      <c r="E66" s="219">
        <v>0</v>
      </c>
    </row>
    <row r="67" spans="2:7">
      <c r="B67" s="132" t="s">
        <v>52</v>
      </c>
      <c r="C67" s="122" t="s">
        <v>53</v>
      </c>
      <c r="D67" s="299">
        <v>0</v>
      </c>
      <c r="E67" s="220">
        <v>0</v>
      </c>
    </row>
    <row r="68" spans="2:7">
      <c r="B68" s="132" t="s">
        <v>54</v>
      </c>
      <c r="C68" s="122" t="s">
        <v>55</v>
      </c>
      <c r="D68" s="299">
        <v>0</v>
      </c>
      <c r="E68" s="220">
        <v>0</v>
      </c>
      <c r="G68" s="352"/>
    </row>
    <row r="69" spans="2:7" ht="15">
      <c r="B69" s="132" t="s">
        <v>56</v>
      </c>
      <c r="C69" s="122" t="s">
        <v>57</v>
      </c>
      <c r="D69" s="333">
        <v>0</v>
      </c>
      <c r="E69" s="220">
        <f>D69/E21</f>
        <v>0</v>
      </c>
    </row>
    <row r="70" spans="2:7">
      <c r="B70" s="152" t="s">
        <v>58</v>
      </c>
      <c r="C70" s="151" t="s">
        <v>59</v>
      </c>
      <c r="D70" s="301">
        <v>0</v>
      </c>
      <c r="E70" s="221">
        <v>0</v>
      </c>
    </row>
    <row r="71" spans="2:7">
      <c r="B71" s="111" t="s">
        <v>23</v>
      </c>
      <c r="C71" s="10" t="s">
        <v>61</v>
      </c>
      <c r="D71" s="302">
        <f>E13</f>
        <v>1320.56</v>
      </c>
      <c r="E71" s="222">
        <f>D71/E21</f>
        <v>1.3967459107586443E-3</v>
      </c>
    </row>
    <row r="72" spans="2:7">
      <c r="B72" s="112" t="s">
        <v>60</v>
      </c>
      <c r="C72" s="103" t="s">
        <v>63</v>
      </c>
      <c r="D72" s="303">
        <f>E14</f>
        <v>3000</v>
      </c>
      <c r="E72" s="223">
        <f>D72/E21</f>
        <v>3.1730763708395933E-3</v>
      </c>
    </row>
    <row r="73" spans="2:7">
      <c r="B73" s="113" t="s">
        <v>62</v>
      </c>
      <c r="C73" s="20" t="s">
        <v>65</v>
      </c>
      <c r="D73" s="304">
        <f>E17</f>
        <v>1529.31</v>
      </c>
      <c r="E73" s="224">
        <f>D73/E21</f>
        <v>1.6175391415628995E-3</v>
      </c>
    </row>
    <row r="74" spans="2:7">
      <c r="B74" s="111" t="s">
        <v>64</v>
      </c>
      <c r="C74" s="10" t="s">
        <v>66</v>
      </c>
      <c r="D74" s="302">
        <f>D58+D72-D73+D71</f>
        <v>945454.71</v>
      </c>
      <c r="E74" s="222">
        <f>E58+E72-E73+E71</f>
        <v>1</v>
      </c>
    </row>
    <row r="75" spans="2:7">
      <c r="B75" s="132" t="s">
        <v>4</v>
      </c>
      <c r="C75" s="122" t="s">
        <v>67</v>
      </c>
      <c r="D75" s="299">
        <f>D74</f>
        <v>945454.71</v>
      </c>
      <c r="E75" s="220">
        <f>E74</f>
        <v>1</v>
      </c>
    </row>
    <row r="76" spans="2:7">
      <c r="B76" s="132" t="s">
        <v>6</v>
      </c>
      <c r="C76" s="122" t="s">
        <v>116</v>
      </c>
      <c r="D76" s="299">
        <v>0</v>
      </c>
      <c r="E76" s="220">
        <v>0</v>
      </c>
    </row>
    <row r="77" spans="2:7" ht="13.5" thickBot="1">
      <c r="B77" s="134" t="s">
        <v>8</v>
      </c>
      <c r="C77" s="13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2"/>
    </row>
    <row r="79" spans="2:7">
      <c r="B79" s="1"/>
      <c r="C79" s="1"/>
      <c r="D79" s="193"/>
      <c r="E79" s="2"/>
    </row>
    <row r="80" spans="2:7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6999999999999995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Arkusz28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76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25" t="s">
        <v>106</v>
      </c>
      <c r="D11" s="306">
        <v>1725952.8499999999</v>
      </c>
      <c r="E11" s="230">
        <f>SUM(E12:E14,E16)</f>
        <v>1703010.06</v>
      </c>
    </row>
    <row r="12" spans="2:12">
      <c r="B12" s="93" t="s">
        <v>4</v>
      </c>
      <c r="C12" s="139" t="s">
        <v>5</v>
      </c>
      <c r="D12" s="307">
        <v>1722870.21</v>
      </c>
      <c r="E12" s="226">
        <v>1696070.01</v>
      </c>
      <c r="G12" s="352"/>
      <c r="H12" s="351"/>
    </row>
    <row r="13" spans="2:12">
      <c r="B13" s="93" t="s">
        <v>6</v>
      </c>
      <c r="C13" s="139" t="s">
        <v>7</v>
      </c>
      <c r="D13" s="307">
        <v>3082.64</v>
      </c>
      <c r="E13" s="226">
        <v>3340.06</v>
      </c>
      <c r="H13" s="351"/>
    </row>
    <row r="14" spans="2:12">
      <c r="B14" s="93" t="s">
        <v>8</v>
      </c>
      <c r="C14" s="139" t="s">
        <v>10</v>
      </c>
      <c r="D14" s="307">
        <v>0</v>
      </c>
      <c r="E14" s="226">
        <v>3599.99</v>
      </c>
      <c r="H14" s="351"/>
    </row>
    <row r="15" spans="2:12">
      <c r="B15" s="93" t="s">
        <v>103</v>
      </c>
      <c r="C15" s="139" t="s">
        <v>11</v>
      </c>
      <c r="D15" s="307">
        <v>0</v>
      </c>
      <c r="E15" s="226">
        <f>E14</f>
        <v>3599.99</v>
      </c>
      <c r="H15" s="351"/>
    </row>
    <row r="16" spans="2:12">
      <c r="B16" s="94" t="s">
        <v>104</v>
      </c>
      <c r="C16" s="140" t="s">
        <v>12</v>
      </c>
      <c r="D16" s="308">
        <v>0</v>
      </c>
      <c r="E16" s="227">
        <v>0</v>
      </c>
      <c r="H16" s="351"/>
    </row>
    <row r="17" spans="2:11">
      <c r="B17" s="8" t="s">
        <v>13</v>
      </c>
      <c r="C17" s="141" t="s">
        <v>65</v>
      </c>
      <c r="D17" s="309">
        <v>2994.62</v>
      </c>
      <c r="E17" s="231">
        <f>SUM(E18:E20)</f>
        <v>3662.89</v>
      </c>
      <c r="H17" s="351"/>
    </row>
    <row r="18" spans="2:11">
      <c r="B18" s="93" t="s">
        <v>4</v>
      </c>
      <c r="C18" s="139" t="s">
        <v>11</v>
      </c>
      <c r="D18" s="308">
        <v>2994.62</v>
      </c>
      <c r="E18" s="227">
        <v>3662.89</v>
      </c>
    </row>
    <row r="19" spans="2:11">
      <c r="B19" s="93" t="s">
        <v>6</v>
      </c>
      <c r="C19" s="139" t="s">
        <v>105</v>
      </c>
      <c r="D19" s="307">
        <v>0</v>
      </c>
      <c r="E19" s="226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1722958.2299999997</v>
      </c>
      <c r="E21" s="209">
        <f>E11-E17</f>
        <v>1699347.1700000002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1867875.33</v>
      </c>
      <c r="E26" s="203">
        <f>D21</f>
        <v>1722958.2299999997</v>
      </c>
      <c r="G26" s="361"/>
      <c r="H26" s="353"/>
    </row>
    <row r="27" spans="2:11">
      <c r="B27" s="8" t="s">
        <v>17</v>
      </c>
      <c r="C27" s="9" t="s">
        <v>108</v>
      </c>
      <c r="D27" s="287">
        <v>-108457.69</v>
      </c>
      <c r="E27" s="204">
        <v>-89121.909999999989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8.08</v>
      </c>
      <c r="E28" s="205">
        <v>0</v>
      </c>
      <c r="F28" s="66"/>
      <c r="G28" s="359"/>
      <c r="H28" s="359"/>
      <c r="I28" s="351"/>
      <c r="J28" s="361"/>
    </row>
    <row r="29" spans="2:11">
      <c r="B29" s="91" t="s">
        <v>4</v>
      </c>
      <c r="C29" s="5" t="s">
        <v>20</v>
      </c>
      <c r="D29" s="288">
        <v>0</v>
      </c>
      <c r="E29" s="206">
        <v>0</v>
      </c>
      <c r="F29" s="66"/>
      <c r="G29" s="359"/>
      <c r="H29" s="359"/>
      <c r="I29" s="351"/>
      <c r="J29" s="361"/>
    </row>
    <row r="30" spans="2:11">
      <c r="B30" s="91" t="s">
        <v>6</v>
      </c>
      <c r="C30" s="5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91" t="s">
        <v>8</v>
      </c>
      <c r="C31" s="5" t="s">
        <v>22</v>
      </c>
      <c r="D31" s="288">
        <v>8.08</v>
      </c>
      <c r="E31" s="206">
        <v>0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108465.77</v>
      </c>
      <c r="E32" s="205">
        <v>89121.909999999989</v>
      </c>
      <c r="F32" s="66"/>
      <c r="G32" s="372"/>
      <c r="H32" s="359"/>
      <c r="I32" s="351"/>
      <c r="J32" s="361"/>
    </row>
    <row r="33" spans="2:10">
      <c r="B33" s="91" t="s">
        <v>4</v>
      </c>
      <c r="C33" s="5" t="s">
        <v>25</v>
      </c>
      <c r="D33" s="288">
        <v>70774.95</v>
      </c>
      <c r="E33" s="206">
        <v>55921.91</v>
      </c>
      <c r="F33" s="66"/>
      <c r="G33" s="359"/>
      <c r="H33" s="359"/>
      <c r="I33" s="351"/>
      <c r="J33" s="361"/>
    </row>
    <row r="34" spans="2:10">
      <c r="B34" s="91" t="s">
        <v>6</v>
      </c>
      <c r="C34" s="5" t="s">
        <v>26</v>
      </c>
      <c r="D34" s="288">
        <v>26475.84</v>
      </c>
      <c r="E34" s="206">
        <v>22314.98</v>
      </c>
      <c r="F34" s="66"/>
      <c r="G34" s="359"/>
      <c r="H34" s="359"/>
      <c r="I34" s="351"/>
      <c r="J34" s="361"/>
    </row>
    <row r="35" spans="2:10">
      <c r="B35" s="91" t="s">
        <v>8</v>
      </c>
      <c r="C35" s="5" t="s">
        <v>27</v>
      </c>
      <c r="D35" s="288">
        <v>11214.98</v>
      </c>
      <c r="E35" s="206">
        <v>10875.26</v>
      </c>
      <c r="F35" s="66"/>
      <c r="G35" s="359"/>
      <c r="H35" s="359"/>
      <c r="I35" s="351"/>
      <c r="J35" s="361"/>
    </row>
    <row r="36" spans="2:10">
      <c r="B36" s="91" t="s">
        <v>9</v>
      </c>
      <c r="C36" s="5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91" t="s">
        <v>29</v>
      </c>
      <c r="C37" s="5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0">
      <c r="B38" s="91" t="s">
        <v>31</v>
      </c>
      <c r="C38" s="5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92" t="s">
        <v>33</v>
      </c>
      <c r="C39" s="11" t="s">
        <v>34</v>
      </c>
      <c r="D39" s="289">
        <v>0</v>
      </c>
      <c r="E39" s="207">
        <v>9.76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54110.78</v>
      </c>
      <c r="E40" s="208">
        <v>65510.85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1813528.4200000002</v>
      </c>
      <c r="E41" s="209">
        <f>SUM(E26,E27,E40)</f>
        <v>1699347.17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182372.659186</v>
      </c>
      <c r="E47" s="211">
        <v>164537.75947399999</v>
      </c>
      <c r="G47" s="351"/>
    </row>
    <row r="48" spans="2:10">
      <c r="B48" s="106" t="s">
        <v>6</v>
      </c>
      <c r="C48" s="11" t="s">
        <v>41</v>
      </c>
      <c r="D48" s="293">
        <v>171900.049516</v>
      </c>
      <c r="E48" s="212">
        <v>156079.92191500001</v>
      </c>
      <c r="G48" s="351"/>
      <c r="I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10.24208</v>
      </c>
      <c r="E50" s="214">
        <v>10.471507000000001</v>
      </c>
    </row>
    <row r="51" spans="2:5">
      <c r="B51" s="89" t="s">
        <v>6</v>
      </c>
      <c r="C51" s="5" t="s">
        <v>111</v>
      </c>
      <c r="D51" s="293">
        <v>10.088023999999999</v>
      </c>
      <c r="E51" s="214">
        <v>10.256715999999999</v>
      </c>
    </row>
    <row r="52" spans="2:5">
      <c r="B52" s="89" t="s">
        <v>8</v>
      </c>
      <c r="C52" s="5" t="s">
        <v>112</v>
      </c>
      <c r="D52" s="293">
        <v>10.579711</v>
      </c>
      <c r="E52" s="214">
        <v>10.907703999999999</v>
      </c>
    </row>
    <row r="53" spans="2:5" ht="13.5" thickBot="1">
      <c r="B53" s="90" t="s">
        <v>9</v>
      </c>
      <c r="C53" s="15" t="s">
        <v>41</v>
      </c>
      <c r="D53" s="295">
        <v>10.549901</v>
      </c>
      <c r="E53" s="215">
        <v>10.887672999999999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D64+D69</f>
        <v>1696070.01</v>
      </c>
      <c r="E58" s="218">
        <f>D58/E21</f>
        <v>0.99807151825250628</v>
      </c>
    </row>
    <row r="59" spans="2:5" ht="25.5">
      <c r="B59" s="133" t="s">
        <v>4</v>
      </c>
      <c r="C59" s="131" t="s">
        <v>44</v>
      </c>
      <c r="D59" s="298">
        <v>0</v>
      </c>
      <c r="E59" s="219">
        <v>0</v>
      </c>
    </row>
    <row r="60" spans="2:5" ht="25.5">
      <c r="B60" s="132" t="s">
        <v>6</v>
      </c>
      <c r="C60" s="122" t="s">
        <v>45</v>
      </c>
      <c r="D60" s="299">
        <v>0</v>
      </c>
      <c r="E60" s="220">
        <v>0</v>
      </c>
    </row>
    <row r="61" spans="2:5">
      <c r="B61" s="132" t="s">
        <v>8</v>
      </c>
      <c r="C61" s="122" t="s">
        <v>46</v>
      </c>
      <c r="D61" s="299">
        <v>0</v>
      </c>
      <c r="E61" s="220">
        <v>0</v>
      </c>
    </row>
    <row r="62" spans="2:5">
      <c r="B62" s="132" t="s">
        <v>9</v>
      </c>
      <c r="C62" s="122" t="s">
        <v>47</v>
      </c>
      <c r="D62" s="299">
        <v>0</v>
      </c>
      <c r="E62" s="220">
        <v>0</v>
      </c>
    </row>
    <row r="63" spans="2:5">
      <c r="B63" s="132" t="s">
        <v>29</v>
      </c>
      <c r="C63" s="122" t="s">
        <v>48</v>
      </c>
      <c r="D63" s="299">
        <v>0</v>
      </c>
      <c r="E63" s="220">
        <v>0</v>
      </c>
    </row>
    <row r="64" spans="2:5">
      <c r="B64" s="133" t="s">
        <v>31</v>
      </c>
      <c r="C64" s="131" t="s">
        <v>49</v>
      </c>
      <c r="D64" s="298">
        <f>E12</f>
        <v>1696070.01</v>
      </c>
      <c r="E64" s="219">
        <f>D64/E21</f>
        <v>0.99807151825250628</v>
      </c>
    </row>
    <row r="65" spans="2:7">
      <c r="B65" s="133" t="s">
        <v>33</v>
      </c>
      <c r="C65" s="131" t="s">
        <v>115</v>
      </c>
      <c r="D65" s="298">
        <v>0</v>
      </c>
      <c r="E65" s="219">
        <v>0</v>
      </c>
    </row>
    <row r="66" spans="2:7">
      <c r="B66" s="133" t="s">
        <v>50</v>
      </c>
      <c r="C66" s="131" t="s">
        <v>51</v>
      </c>
      <c r="D66" s="298">
        <v>0</v>
      </c>
      <c r="E66" s="219">
        <v>0</v>
      </c>
    </row>
    <row r="67" spans="2:7">
      <c r="B67" s="132" t="s">
        <v>52</v>
      </c>
      <c r="C67" s="122" t="s">
        <v>53</v>
      </c>
      <c r="D67" s="299">
        <v>0</v>
      </c>
      <c r="E67" s="220">
        <v>0</v>
      </c>
    </row>
    <row r="68" spans="2:7">
      <c r="B68" s="132" t="s">
        <v>54</v>
      </c>
      <c r="C68" s="122" t="s">
        <v>55</v>
      </c>
      <c r="D68" s="299">
        <v>0</v>
      </c>
      <c r="E68" s="220">
        <v>0</v>
      </c>
    </row>
    <row r="69" spans="2:7" ht="15">
      <c r="B69" s="132" t="s">
        <v>56</v>
      </c>
      <c r="C69" s="122" t="s">
        <v>57</v>
      </c>
      <c r="D69" s="333">
        <v>0</v>
      </c>
      <c r="E69" s="220">
        <f>D69/E21</f>
        <v>0</v>
      </c>
    </row>
    <row r="70" spans="2:7">
      <c r="B70" s="152" t="s">
        <v>58</v>
      </c>
      <c r="C70" s="151" t="s">
        <v>59</v>
      </c>
      <c r="D70" s="301">
        <v>0</v>
      </c>
      <c r="E70" s="221">
        <v>0</v>
      </c>
      <c r="G70" s="351"/>
    </row>
    <row r="71" spans="2:7">
      <c r="B71" s="111" t="s">
        <v>23</v>
      </c>
      <c r="C71" s="10" t="s">
        <v>61</v>
      </c>
      <c r="D71" s="302">
        <f>E13</f>
        <v>3340.06</v>
      </c>
      <c r="E71" s="222">
        <f>D71/E21</f>
        <v>1.9654959616050671E-3</v>
      </c>
    </row>
    <row r="72" spans="2:7">
      <c r="B72" s="112" t="s">
        <v>60</v>
      </c>
      <c r="C72" s="103" t="s">
        <v>63</v>
      </c>
      <c r="D72" s="303">
        <f>E14</f>
        <v>3599.99</v>
      </c>
      <c r="E72" s="223">
        <f>D72/E21</f>
        <v>2.1184547004600594E-3</v>
      </c>
    </row>
    <row r="73" spans="2:7">
      <c r="B73" s="113" t="s">
        <v>62</v>
      </c>
      <c r="C73" s="20" t="s">
        <v>65</v>
      </c>
      <c r="D73" s="304">
        <f>E17</f>
        <v>3662.89</v>
      </c>
      <c r="E73" s="224">
        <f>D73/E21</f>
        <v>2.15546891457147E-3</v>
      </c>
    </row>
    <row r="74" spans="2:7">
      <c r="B74" s="111" t="s">
        <v>64</v>
      </c>
      <c r="C74" s="10" t="s">
        <v>66</v>
      </c>
      <c r="D74" s="302">
        <f>D58+D72-D73+D71</f>
        <v>1699347.1700000002</v>
      </c>
      <c r="E74" s="222">
        <f>E58+E72-E73+E71</f>
        <v>1</v>
      </c>
    </row>
    <row r="75" spans="2:7">
      <c r="B75" s="132" t="s">
        <v>4</v>
      </c>
      <c r="C75" s="122" t="s">
        <v>67</v>
      </c>
      <c r="D75" s="299">
        <f>D74</f>
        <v>1699347.1700000002</v>
      </c>
      <c r="E75" s="220">
        <f>E74</f>
        <v>1</v>
      </c>
    </row>
    <row r="76" spans="2:7">
      <c r="B76" s="132" t="s">
        <v>6</v>
      </c>
      <c r="C76" s="122" t="s">
        <v>116</v>
      </c>
      <c r="D76" s="299">
        <v>0</v>
      </c>
      <c r="E76" s="220">
        <v>0</v>
      </c>
    </row>
    <row r="77" spans="2:7" ht="13.5" thickBot="1">
      <c r="B77" s="134" t="s">
        <v>8</v>
      </c>
      <c r="C77" s="13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2"/>
    </row>
    <row r="79" spans="2:7">
      <c r="B79" s="1"/>
      <c r="C79" s="1"/>
      <c r="D79" s="193"/>
      <c r="E79" s="2"/>
    </row>
    <row r="80" spans="2:7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55118110236220474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Arkusz29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75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145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25" t="s">
        <v>106</v>
      </c>
      <c r="D11" s="306">
        <v>2815677.75</v>
      </c>
      <c r="E11" s="230">
        <f>SUM(E12:E14,E16)</f>
        <v>2845184.5</v>
      </c>
    </row>
    <row r="12" spans="2:12">
      <c r="B12" s="121" t="s">
        <v>4</v>
      </c>
      <c r="C12" s="153" t="s">
        <v>5</v>
      </c>
      <c r="D12" s="307">
        <v>2810171.8</v>
      </c>
      <c r="E12" s="226">
        <v>2833394.73</v>
      </c>
      <c r="G12" s="352"/>
    </row>
    <row r="13" spans="2:12">
      <c r="B13" s="121" t="s">
        <v>6</v>
      </c>
      <c r="C13" s="153" t="s">
        <v>7</v>
      </c>
      <c r="D13" s="307">
        <v>5505.95</v>
      </c>
      <c r="E13" s="226">
        <v>5789.77</v>
      </c>
      <c r="H13" s="351"/>
    </row>
    <row r="14" spans="2:12">
      <c r="B14" s="121" t="s">
        <v>8</v>
      </c>
      <c r="C14" s="153" t="s">
        <v>10</v>
      </c>
      <c r="D14" s="307">
        <v>0</v>
      </c>
      <c r="E14" s="226">
        <v>6000</v>
      </c>
      <c r="G14" s="352"/>
      <c r="H14" s="351"/>
    </row>
    <row r="15" spans="2:12">
      <c r="B15" s="121" t="s">
        <v>103</v>
      </c>
      <c r="C15" s="153" t="s">
        <v>11</v>
      </c>
      <c r="D15" s="307">
        <v>0</v>
      </c>
      <c r="E15" s="226">
        <f>E14</f>
        <v>6000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1">
      <c r="B17" s="8" t="s">
        <v>13</v>
      </c>
      <c r="C17" s="141" t="s">
        <v>65</v>
      </c>
      <c r="D17" s="309">
        <v>4849.3999999999996</v>
      </c>
      <c r="E17" s="231">
        <f>SUM(E18:E20)</f>
        <v>5452</v>
      </c>
      <c r="H17" s="351"/>
    </row>
    <row r="18" spans="2:11">
      <c r="B18" s="121" t="s">
        <v>4</v>
      </c>
      <c r="C18" s="153" t="s">
        <v>11</v>
      </c>
      <c r="D18" s="308">
        <v>4849.3999999999996</v>
      </c>
      <c r="E18" s="227">
        <v>5452</v>
      </c>
      <c r="H18" s="351"/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2810828.35</v>
      </c>
      <c r="E21" s="209">
        <f>E11-E17</f>
        <v>2839732.5</v>
      </c>
      <c r="F21" s="70"/>
      <c r="G21" s="354"/>
      <c r="H21" s="355"/>
      <c r="J21" s="375"/>
      <c r="K21" s="352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2990927.4999999995</v>
      </c>
      <c r="E26" s="203">
        <f>D21</f>
        <v>2810828.35</v>
      </c>
      <c r="G26" s="361"/>
    </row>
    <row r="27" spans="2:11">
      <c r="B27" s="8" t="s">
        <v>17</v>
      </c>
      <c r="C27" s="9" t="s">
        <v>108</v>
      </c>
      <c r="D27" s="287">
        <v>-109900.42</v>
      </c>
      <c r="E27" s="204">
        <v>-79548.47</v>
      </c>
      <c r="F27" s="66"/>
      <c r="G27" s="359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9.36</v>
      </c>
      <c r="E28" s="205">
        <v>0</v>
      </c>
      <c r="F28" s="66"/>
      <c r="G28" s="359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9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9.36</v>
      </c>
      <c r="E31" s="206">
        <v>0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109909.78</v>
      </c>
      <c r="E32" s="205">
        <v>79548.47</v>
      </c>
      <c r="F32" s="66"/>
      <c r="G32" s="359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77676.460000000006</v>
      </c>
      <c r="E33" s="206">
        <v>59787.3</v>
      </c>
      <c r="F33" s="66"/>
      <c r="G33" s="359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15076.07</v>
      </c>
      <c r="E34" s="206">
        <v>2691.87</v>
      </c>
      <c r="F34" s="66"/>
      <c r="G34" s="359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17157.25</v>
      </c>
      <c r="E35" s="206">
        <v>17063.41</v>
      </c>
      <c r="F35" s="66"/>
      <c r="G35" s="359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5.89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83299.289999999994</v>
      </c>
      <c r="E40" s="208">
        <v>108452.62</v>
      </c>
      <c r="G40" s="361"/>
      <c r="H40" s="376"/>
    </row>
    <row r="41" spans="2:10" ht="13.5" thickBot="1">
      <c r="B41" s="87" t="s">
        <v>37</v>
      </c>
      <c r="C41" s="88" t="s">
        <v>38</v>
      </c>
      <c r="D41" s="291">
        <v>2964326.37</v>
      </c>
      <c r="E41" s="209">
        <f>SUM(E26,E27,E40)</f>
        <v>2839732.5</v>
      </c>
      <c r="F41" s="70"/>
      <c r="G41" s="361"/>
      <c r="H41" s="359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304829.08717100002</v>
      </c>
      <c r="E47" s="211">
        <v>280336.628409</v>
      </c>
      <c r="G47" s="351"/>
    </row>
    <row r="48" spans="2:10">
      <c r="B48" s="133" t="s">
        <v>6</v>
      </c>
      <c r="C48" s="131" t="s">
        <v>41</v>
      </c>
      <c r="D48" s="293">
        <v>293577.38155799999</v>
      </c>
      <c r="E48" s="212">
        <v>272467.91018300003</v>
      </c>
      <c r="G48" s="351"/>
      <c r="I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9.8118180000000006</v>
      </c>
      <c r="E50" s="214">
        <v>10.0266179999999</v>
      </c>
    </row>
    <row r="51" spans="2:5">
      <c r="B51" s="132" t="s">
        <v>6</v>
      </c>
      <c r="C51" s="122" t="s">
        <v>111</v>
      </c>
      <c r="D51" s="293">
        <v>9.6391439999999999</v>
      </c>
      <c r="E51" s="214">
        <v>9.8210940000000004</v>
      </c>
    </row>
    <row r="52" spans="2:5">
      <c r="B52" s="132" t="s">
        <v>8</v>
      </c>
      <c r="C52" s="122" t="s">
        <v>112</v>
      </c>
      <c r="D52" s="293">
        <v>10.125648999999999</v>
      </c>
      <c r="E52" s="214">
        <v>10.441353999999999</v>
      </c>
    </row>
    <row r="53" spans="2:5" ht="13.5" thickBot="1">
      <c r="B53" s="134" t="s">
        <v>9</v>
      </c>
      <c r="C53" s="135" t="s">
        <v>41</v>
      </c>
      <c r="D53" s="295">
        <v>10.097257000000001</v>
      </c>
      <c r="E53" s="215">
        <v>10.422264</v>
      </c>
    </row>
    <row r="54" spans="2:5">
      <c r="B54" s="136"/>
      <c r="C54" s="137"/>
      <c r="D54" s="216"/>
      <c r="E54" s="98"/>
    </row>
    <row r="55" spans="2:5" ht="13.5">
      <c r="B55" s="391" t="s">
        <v>62</v>
      </c>
      <c r="C55" s="392"/>
      <c r="D55" s="392"/>
      <c r="E55" s="392"/>
    </row>
    <row r="56" spans="2:5" ht="14.25" thickBot="1">
      <c r="B56" s="390" t="s">
        <v>113</v>
      </c>
      <c r="C56" s="393"/>
      <c r="D56" s="393"/>
      <c r="E56" s="393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D64+D69</f>
        <v>2833394.73</v>
      </c>
      <c r="E58" s="218">
        <f>D58/E21</f>
        <v>0.99776818062968964</v>
      </c>
    </row>
    <row r="59" spans="2:5" ht="25.5">
      <c r="B59" s="133" t="s">
        <v>4</v>
      </c>
      <c r="C59" s="131" t="s">
        <v>44</v>
      </c>
      <c r="D59" s="298">
        <v>0</v>
      </c>
      <c r="E59" s="219">
        <v>0</v>
      </c>
    </row>
    <row r="60" spans="2:5" ht="25.5">
      <c r="B60" s="132" t="s">
        <v>6</v>
      </c>
      <c r="C60" s="122" t="s">
        <v>45</v>
      </c>
      <c r="D60" s="299">
        <v>0</v>
      </c>
      <c r="E60" s="220">
        <v>0</v>
      </c>
    </row>
    <row r="61" spans="2:5">
      <c r="B61" s="132" t="s">
        <v>8</v>
      </c>
      <c r="C61" s="122" t="s">
        <v>46</v>
      </c>
      <c r="D61" s="299">
        <v>0</v>
      </c>
      <c r="E61" s="220">
        <v>0</v>
      </c>
    </row>
    <row r="62" spans="2:5">
      <c r="B62" s="132" t="s">
        <v>9</v>
      </c>
      <c r="C62" s="122" t="s">
        <v>47</v>
      </c>
      <c r="D62" s="299">
        <v>0</v>
      </c>
      <c r="E62" s="220">
        <v>0</v>
      </c>
    </row>
    <row r="63" spans="2:5">
      <c r="B63" s="132" t="s">
        <v>29</v>
      </c>
      <c r="C63" s="122" t="s">
        <v>48</v>
      </c>
      <c r="D63" s="299">
        <v>0</v>
      </c>
      <c r="E63" s="220">
        <v>0</v>
      </c>
    </row>
    <row r="64" spans="2:5">
      <c r="B64" s="133" t="s">
        <v>31</v>
      </c>
      <c r="C64" s="131" t="s">
        <v>49</v>
      </c>
      <c r="D64" s="298">
        <f>E12</f>
        <v>2833394.73</v>
      </c>
      <c r="E64" s="219">
        <f>D64/E21</f>
        <v>0.99776818062968964</v>
      </c>
    </row>
    <row r="65" spans="2:7">
      <c r="B65" s="133" t="s">
        <v>33</v>
      </c>
      <c r="C65" s="131" t="s">
        <v>115</v>
      </c>
      <c r="D65" s="298">
        <v>0</v>
      </c>
      <c r="E65" s="219">
        <v>0</v>
      </c>
    </row>
    <row r="66" spans="2:7">
      <c r="B66" s="133" t="s">
        <v>50</v>
      </c>
      <c r="C66" s="131" t="s">
        <v>51</v>
      </c>
      <c r="D66" s="298">
        <v>0</v>
      </c>
      <c r="E66" s="219">
        <v>0</v>
      </c>
    </row>
    <row r="67" spans="2:7">
      <c r="B67" s="132" t="s">
        <v>52</v>
      </c>
      <c r="C67" s="122" t="s">
        <v>53</v>
      </c>
      <c r="D67" s="299">
        <v>0</v>
      </c>
      <c r="E67" s="220">
        <v>0</v>
      </c>
    </row>
    <row r="68" spans="2:7">
      <c r="B68" s="132" t="s">
        <v>54</v>
      </c>
      <c r="C68" s="122" t="s">
        <v>55</v>
      </c>
      <c r="D68" s="299">
        <v>0</v>
      </c>
      <c r="E68" s="220">
        <v>0</v>
      </c>
      <c r="G68" s="351"/>
    </row>
    <row r="69" spans="2:7" ht="15">
      <c r="B69" s="132" t="s">
        <v>56</v>
      </c>
      <c r="C69" s="122" t="s">
        <v>57</v>
      </c>
      <c r="D69" s="333">
        <v>0</v>
      </c>
      <c r="E69" s="220">
        <f>D69/E21</f>
        <v>0</v>
      </c>
    </row>
    <row r="70" spans="2:7">
      <c r="B70" s="152" t="s">
        <v>58</v>
      </c>
      <c r="C70" s="151" t="s">
        <v>59</v>
      </c>
      <c r="D70" s="301">
        <v>0</v>
      </c>
      <c r="E70" s="221">
        <v>0</v>
      </c>
    </row>
    <row r="71" spans="2:7">
      <c r="B71" s="111" t="s">
        <v>23</v>
      </c>
      <c r="C71" s="10" t="s">
        <v>61</v>
      </c>
      <c r="D71" s="302">
        <f>E13</f>
        <v>5789.77</v>
      </c>
      <c r="E71" s="222">
        <f>D71/E21</f>
        <v>2.0388434474021763E-3</v>
      </c>
    </row>
    <row r="72" spans="2:7">
      <c r="B72" s="112" t="s">
        <v>60</v>
      </c>
      <c r="C72" s="103" t="s">
        <v>63</v>
      </c>
      <c r="D72" s="303">
        <f>E14</f>
        <v>6000</v>
      </c>
      <c r="E72" s="223">
        <f>D72/E21</f>
        <v>2.1128750683383031E-3</v>
      </c>
    </row>
    <row r="73" spans="2:7">
      <c r="B73" s="113" t="s">
        <v>62</v>
      </c>
      <c r="C73" s="20" t="s">
        <v>65</v>
      </c>
      <c r="D73" s="304">
        <f>E17</f>
        <v>5452</v>
      </c>
      <c r="E73" s="224">
        <f>D73/E21</f>
        <v>1.9198991454300713E-3</v>
      </c>
    </row>
    <row r="74" spans="2:7">
      <c r="B74" s="111" t="s">
        <v>64</v>
      </c>
      <c r="C74" s="10" t="s">
        <v>66</v>
      </c>
      <c r="D74" s="302">
        <f>D58+D71+D72-D73</f>
        <v>2839732.5</v>
      </c>
      <c r="E74" s="222">
        <f>E58+E72-E73+E71</f>
        <v>1</v>
      </c>
    </row>
    <row r="75" spans="2:7">
      <c r="B75" s="132" t="s">
        <v>4</v>
      </c>
      <c r="C75" s="122" t="s">
        <v>67</v>
      </c>
      <c r="D75" s="299">
        <f>D74</f>
        <v>2839732.5</v>
      </c>
      <c r="E75" s="220">
        <f>E74</f>
        <v>1</v>
      </c>
    </row>
    <row r="76" spans="2:7">
      <c r="B76" s="132" t="s">
        <v>6</v>
      </c>
      <c r="C76" s="122" t="s">
        <v>116</v>
      </c>
      <c r="D76" s="299">
        <v>0</v>
      </c>
      <c r="E76" s="220">
        <v>0</v>
      </c>
    </row>
    <row r="77" spans="2:7" ht="13.5" thickBot="1">
      <c r="B77" s="134" t="s">
        <v>8</v>
      </c>
      <c r="C77" s="13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2"/>
    </row>
    <row r="79" spans="2:7">
      <c r="B79" s="1"/>
      <c r="C79" s="1"/>
      <c r="D79" s="193"/>
      <c r="E79" s="2"/>
    </row>
    <row r="80" spans="2:7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140625" style="22" bestFit="1" customWidth="1"/>
    <col min="3" max="3" width="77.7109375" style="22" customWidth="1"/>
    <col min="4" max="4" width="17" style="120" bestFit="1" customWidth="1"/>
    <col min="5" max="5" width="16.425781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" style="350" bestFit="1" customWidth="1"/>
    <col min="12" max="12" width="14.5703125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83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  <c r="G9" s="382"/>
    </row>
    <row r="10" spans="2:12" ht="13.5" thickBot="1">
      <c r="B10" s="76"/>
      <c r="C10" s="69" t="s">
        <v>2</v>
      </c>
      <c r="D10" s="279" t="s">
        <v>199</v>
      </c>
      <c r="E10" s="229" t="s">
        <v>200</v>
      </c>
      <c r="G10" s="351"/>
    </row>
    <row r="11" spans="2:12">
      <c r="B11" s="78" t="s">
        <v>3</v>
      </c>
      <c r="C11" s="25" t="s">
        <v>106</v>
      </c>
      <c r="D11" s="306">
        <v>288118611.12</v>
      </c>
      <c r="E11" s="230">
        <f>SUM(E12:E14,E16)</f>
        <v>331727447.21999997</v>
      </c>
      <c r="H11" s="351"/>
    </row>
    <row r="12" spans="2:12">
      <c r="B12" s="121" t="s">
        <v>4</v>
      </c>
      <c r="C12" s="123" t="s">
        <v>5</v>
      </c>
      <c r="D12" s="307">
        <v>288116315.25</v>
      </c>
      <c r="E12" s="226">
        <v>331720768.56</v>
      </c>
      <c r="G12" s="351"/>
      <c r="H12" s="351"/>
    </row>
    <row r="13" spans="2:12">
      <c r="B13" s="121" t="s">
        <v>6</v>
      </c>
      <c r="C13" s="123" t="s">
        <v>7</v>
      </c>
      <c r="D13" s="307">
        <v>909.91</v>
      </c>
      <c r="E13" s="226">
        <v>462.13</v>
      </c>
      <c r="H13" s="351"/>
    </row>
    <row r="14" spans="2:12">
      <c r="B14" s="121" t="s">
        <v>8</v>
      </c>
      <c r="C14" s="123" t="s">
        <v>10</v>
      </c>
      <c r="D14" s="307">
        <v>1385.96</v>
      </c>
      <c r="E14" s="226">
        <v>6216.53</v>
      </c>
      <c r="G14" s="351"/>
      <c r="H14" s="351"/>
    </row>
    <row r="15" spans="2:12">
      <c r="B15" s="121" t="s">
        <v>103</v>
      </c>
      <c r="C15" s="123" t="s">
        <v>11</v>
      </c>
      <c r="D15" s="307">
        <v>1385.96</v>
      </c>
      <c r="E15" s="226">
        <f>E14</f>
        <v>6216.53</v>
      </c>
      <c r="H15" s="351"/>
    </row>
    <row r="16" spans="2:12">
      <c r="B16" s="124" t="s">
        <v>104</v>
      </c>
      <c r="C16" s="125" t="s">
        <v>12</v>
      </c>
      <c r="D16" s="308">
        <v>0</v>
      </c>
      <c r="E16" s="227">
        <v>0</v>
      </c>
      <c r="H16" s="351"/>
    </row>
    <row r="17" spans="2:11">
      <c r="B17" s="8" t="s">
        <v>13</v>
      </c>
      <c r="C17" s="107" t="s">
        <v>65</v>
      </c>
      <c r="D17" s="309">
        <v>324782.77</v>
      </c>
      <c r="E17" s="231">
        <f>SUM(E18:E20)</f>
        <v>503821.41</v>
      </c>
    </row>
    <row r="18" spans="2:11">
      <c r="B18" s="121" t="s">
        <v>4</v>
      </c>
      <c r="C18" s="123" t="s">
        <v>11</v>
      </c>
      <c r="D18" s="308">
        <v>324782.77</v>
      </c>
      <c r="E18" s="227">
        <v>503821.41</v>
      </c>
    </row>
    <row r="19" spans="2:11">
      <c r="B19" s="121" t="s">
        <v>6</v>
      </c>
      <c r="C19" s="12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287793828.35000002</v>
      </c>
      <c r="E21" s="209">
        <f>E11-E17</f>
        <v>331223625.80999994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232"/>
      <c r="G22" s="354"/>
      <c r="H22" s="354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180" t="s">
        <v>201</v>
      </c>
      <c r="E25" s="180" t="s">
        <v>200</v>
      </c>
    </row>
    <row r="26" spans="2:11">
      <c r="B26" s="83" t="s">
        <v>15</v>
      </c>
      <c r="C26" s="84" t="s">
        <v>16</v>
      </c>
      <c r="D26" s="286">
        <v>300415689.72999996</v>
      </c>
      <c r="E26" s="203">
        <f>D21</f>
        <v>287793828.35000002</v>
      </c>
    </row>
    <row r="27" spans="2:11">
      <c r="B27" s="8" t="s">
        <v>17</v>
      </c>
      <c r="C27" s="9" t="s">
        <v>108</v>
      </c>
      <c r="D27" s="287">
        <v>-5104971.79</v>
      </c>
      <c r="E27" s="204">
        <v>-6717358.1899999985</v>
      </c>
      <c r="F27" s="66"/>
      <c r="G27" s="351"/>
      <c r="H27" s="359"/>
      <c r="I27" s="359"/>
      <c r="J27" s="351"/>
    </row>
    <row r="28" spans="2:11">
      <c r="B28" s="8" t="s">
        <v>18</v>
      </c>
      <c r="C28" s="9" t="s">
        <v>19</v>
      </c>
      <c r="D28" s="287">
        <v>10821907.35</v>
      </c>
      <c r="E28" s="205">
        <v>11502705.58</v>
      </c>
      <c r="F28" s="66"/>
      <c r="G28" s="351"/>
      <c r="H28" s="359"/>
      <c r="I28" s="359"/>
      <c r="J28" s="351"/>
    </row>
    <row r="29" spans="2:11">
      <c r="B29" s="129" t="s">
        <v>4</v>
      </c>
      <c r="C29" s="122" t="s">
        <v>20</v>
      </c>
      <c r="D29" s="288">
        <v>10787653.17</v>
      </c>
      <c r="E29" s="206">
        <v>10676026.719999999</v>
      </c>
      <c r="F29" s="66"/>
      <c r="G29" s="351"/>
      <c r="H29" s="359"/>
      <c r="I29" s="359"/>
      <c r="J29" s="351"/>
    </row>
    <row r="30" spans="2:11">
      <c r="B30" s="129" t="s">
        <v>6</v>
      </c>
      <c r="C30" s="122" t="s">
        <v>21</v>
      </c>
      <c r="D30" s="288">
        <v>0</v>
      </c>
      <c r="E30" s="206">
        <v>382775.89</v>
      </c>
      <c r="F30" s="66"/>
      <c r="G30" s="351"/>
      <c r="H30" s="359"/>
      <c r="I30" s="359"/>
      <c r="J30" s="351"/>
    </row>
    <row r="31" spans="2:11">
      <c r="B31" s="129" t="s">
        <v>8</v>
      </c>
      <c r="C31" s="122" t="s">
        <v>22</v>
      </c>
      <c r="D31" s="288">
        <v>34254.18</v>
      </c>
      <c r="E31" s="206">
        <v>443902.97</v>
      </c>
      <c r="F31" s="66"/>
      <c r="G31" s="351"/>
      <c r="H31" s="359"/>
      <c r="I31" s="359"/>
      <c r="J31" s="351"/>
    </row>
    <row r="32" spans="2:11">
      <c r="B32" s="80" t="s">
        <v>23</v>
      </c>
      <c r="C32" s="10" t="s">
        <v>24</v>
      </c>
      <c r="D32" s="287">
        <v>15926879.140000001</v>
      </c>
      <c r="E32" s="205">
        <v>18220063.77</v>
      </c>
      <c r="F32" s="66"/>
      <c r="G32" s="351"/>
      <c r="H32" s="359"/>
      <c r="I32" s="359"/>
      <c r="J32" s="351"/>
    </row>
    <row r="33" spans="2:10">
      <c r="B33" s="129" t="s">
        <v>4</v>
      </c>
      <c r="C33" s="122" t="s">
        <v>25</v>
      </c>
      <c r="D33" s="288">
        <v>11294103.32</v>
      </c>
      <c r="E33" s="206">
        <v>11385049.42</v>
      </c>
      <c r="F33" s="66"/>
      <c r="G33" s="351"/>
      <c r="H33" s="359"/>
      <c r="I33" s="359"/>
      <c r="J33" s="351"/>
    </row>
    <row r="34" spans="2:10">
      <c r="B34" s="129" t="s">
        <v>6</v>
      </c>
      <c r="C34" s="122" t="s">
        <v>26</v>
      </c>
      <c r="D34" s="288">
        <v>766075.96</v>
      </c>
      <c r="E34" s="206">
        <v>1015908.5900000001</v>
      </c>
      <c r="F34" s="66"/>
      <c r="G34" s="351"/>
      <c r="H34" s="359"/>
      <c r="I34" s="359"/>
      <c r="J34" s="351"/>
    </row>
    <row r="35" spans="2:10">
      <c r="B35" s="129" t="s">
        <v>8</v>
      </c>
      <c r="C35" s="122" t="s">
        <v>27</v>
      </c>
      <c r="D35" s="288">
        <v>2792692.66</v>
      </c>
      <c r="E35" s="206">
        <v>2933268.66</v>
      </c>
      <c r="F35" s="66"/>
      <c r="G35" s="351"/>
      <c r="H35" s="359"/>
      <c r="I35" s="359"/>
      <c r="J35" s="35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9"/>
      <c r="J37" s="35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130" t="s">
        <v>33</v>
      </c>
      <c r="C39" s="131" t="s">
        <v>34</v>
      </c>
      <c r="D39" s="289">
        <v>1074007.2</v>
      </c>
      <c r="E39" s="207">
        <v>2885837.0999999992</v>
      </c>
      <c r="F39" s="66"/>
      <c r="G39" s="351"/>
      <c r="H39" s="359"/>
      <c r="I39" s="359"/>
      <c r="J39" s="351"/>
    </row>
    <row r="40" spans="2:10" ht="13.5" thickBot="1">
      <c r="B40" s="85" t="s">
        <v>35</v>
      </c>
      <c r="C40" s="86" t="s">
        <v>36</v>
      </c>
      <c r="D40" s="290">
        <v>36456723.259999998</v>
      </c>
      <c r="E40" s="208">
        <v>50147155.649999999</v>
      </c>
    </row>
    <row r="41" spans="2:10" ht="13.5" thickBot="1">
      <c r="B41" s="87" t="s">
        <v>37</v>
      </c>
      <c r="C41" s="88" t="s">
        <v>38</v>
      </c>
      <c r="D41" s="291">
        <v>331767441.20000005</v>
      </c>
      <c r="E41" s="209">
        <f>SUM(E26,E27,E40)</f>
        <v>331223625.81</v>
      </c>
      <c r="F41" s="70"/>
      <c r="G41" s="352"/>
    </row>
    <row r="42" spans="2:10">
      <c r="B42" s="81"/>
      <c r="C42" s="81"/>
      <c r="D42" s="117"/>
      <c r="E42" s="117"/>
      <c r="F42" s="70"/>
    </row>
    <row r="43" spans="2:10" ht="13.5">
      <c r="B43" s="391" t="s">
        <v>60</v>
      </c>
      <c r="C43" s="392"/>
      <c r="D43" s="392"/>
      <c r="E43" s="392"/>
    </row>
    <row r="44" spans="2:10" ht="14.25" thickBot="1">
      <c r="B44" s="390" t="s">
        <v>118</v>
      </c>
      <c r="C44" s="393"/>
      <c r="D44" s="393"/>
      <c r="E44" s="393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</row>
    <row r="46" spans="2:10">
      <c r="B46" s="12" t="s">
        <v>18</v>
      </c>
      <c r="C46" s="25" t="s">
        <v>109</v>
      </c>
      <c r="D46" s="292"/>
      <c r="E46" s="210"/>
    </row>
    <row r="47" spans="2:10">
      <c r="B47" s="234" t="s">
        <v>4</v>
      </c>
      <c r="C47" s="157" t="s">
        <v>40</v>
      </c>
      <c r="D47" s="315">
        <v>9963243.0496411547</v>
      </c>
      <c r="E47" s="211">
        <v>9749080.4054634478</v>
      </c>
      <c r="G47" s="367"/>
    </row>
    <row r="48" spans="2:10">
      <c r="B48" s="235" t="s">
        <v>6</v>
      </c>
      <c r="C48" s="174" t="s">
        <v>41</v>
      </c>
      <c r="D48" s="316">
        <v>9821629.8460999988</v>
      </c>
      <c r="E48" s="212">
        <v>9565780.8582520131</v>
      </c>
      <c r="I48" s="363"/>
      <c r="J48" s="363"/>
    </row>
    <row r="49" spans="2:7">
      <c r="B49" s="236" t="s">
        <v>23</v>
      </c>
      <c r="C49" s="237" t="s">
        <v>110</v>
      </c>
      <c r="D49" s="317"/>
      <c r="E49" s="213"/>
    </row>
    <row r="50" spans="2:7">
      <c r="B50" s="234" t="s">
        <v>4</v>
      </c>
      <c r="C50" s="157" t="s">
        <v>40</v>
      </c>
      <c r="D50" s="318">
        <v>30.1524</v>
      </c>
      <c r="E50" s="214">
        <v>29.520100000000003</v>
      </c>
    </row>
    <row r="51" spans="2:7">
      <c r="B51" s="234" t="s">
        <v>6</v>
      </c>
      <c r="C51" s="157" t="s">
        <v>111</v>
      </c>
      <c r="D51" s="318">
        <v>28.6067</v>
      </c>
      <c r="E51" s="214">
        <v>29.447600000000001</v>
      </c>
    </row>
    <row r="52" spans="2:7">
      <c r="B52" s="234" t="s">
        <v>8</v>
      </c>
      <c r="C52" s="157" t="s">
        <v>112</v>
      </c>
      <c r="D52" s="318">
        <v>33.840499999999999</v>
      </c>
      <c r="E52" s="214">
        <v>35.086300000000001</v>
      </c>
    </row>
    <row r="53" spans="2:7" ht="13.5" thickBot="1">
      <c r="B53" s="238" t="s">
        <v>9</v>
      </c>
      <c r="C53" s="239" t="s">
        <v>41</v>
      </c>
      <c r="D53" s="319">
        <v>33.779299999999999</v>
      </c>
      <c r="E53" s="215">
        <v>34.625900000000001</v>
      </c>
    </row>
    <row r="54" spans="2:7">
      <c r="B54" s="240"/>
      <c r="C54" s="241"/>
      <c r="D54" s="216"/>
      <c r="E54" s="216"/>
    </row>
    <row r="55" spans="2:7" ht="13.5">
      <c r="B55" s="402" t="s">
        <v>62</v>
      </c>
      <c r="C55" s="396"/>
      <c r="D55" s="396"/>
      <c r="E55" s="396"/>
    </row>
    <row r="56" spans="2:7" ht="14.25" thickBot="1">
      <c r="B56" s="403" t="s">
        <v>113</v>
      </c>
      <c r="C56" s="397"/>
      <c r="D56" s="397"/>
      <c r="E56" s="397"/>
    </row>
    <row r="57" spans="2:7" ht="34.5" thickBot="1">
      <c r="B57" s="404" t="s">
        <v>42</v>
      </c>
      <c r="C57" s="405"/>
      <c r="D57" s="296" t="s">
        <v>119</v>
      </c>
      <c r="E57" s="217" t="s">
        <v>114</v>
      </c>
    </row>
    <row r="58" spans="2:7">
      <c r="B58" s="242" t="s">
        <v>18</v>
      </c>
      <c r="C58" s="243" t="s">
        <v>43</v>
      </c>
      <c r="D58" s="297">
        <f>D64+D69</f>
        <v>331720768.56</v>
      </c>
      <c r="E58" s="218">
        <f>D58/E21</f>
        <v>1.0015009278060534</v>
      </c>
    </row>
    <row r="59" spans="2:7" ht="25.5">
      <c r="B59" s="244" t="s">
        <v>4</v>
      </c>
      <c r="C59" s="245" t="s">
        <v>44</v>
      </c>
      <c r="D59" s="298">
        <v>0</v>
      </c>
      <c r="E59" s="219">
        <v>0</v>
      </c>
    </row>
    <row r="60" spans="2:7" ht="25.5">
      <c r="B60" s="246" t="s">
        <v>6</v>
      </c>
      <c r="C60" s="247" t="s">
        <v>45</v>
      </c>
      <c r="D60" s="299">
        <v>0</v>
      </c>
      <c r="E60" s="220">
        <v>0</v>
      </c>
    </row>
    <row r="61" spans="2:7">
      <c r="B61" s="246" t="s">
        <v>8</v>
      </c>
      <c r="C61" s="247" t="s">
        <v>46</v>
      </c>
      <c r="D61" s="299">
        <v>0</v>
      </c>
      <c r="E61" s="220">
        <v>0</v>
      </c>
      <c r="G61" s="351"/>
    </row>
    <row r="62" spans="2:7">
      <c r="B62" s="246" t="s">
        <v>9</v>
      </c>
      <c r="C62" s="247" t="s">
        <v>47</v>
      </c>
      <c r="D62" s="299">
        <v>0</v>
      </c>
      <c r="E62" s="220">
        <v>0</v>
      </c>
      <c r="G62" s="351"/>
    </row>
    <row r="63" spans="2:7">
      <c r="B63" s="246" t="s">
        <v>29</v>
      </c>
      <c r="C63" s="247" t="s">
        <v>48</v>
      </c>
      <c r="D63" s="299">
        <v>0</v>
      </c>
      <c r="E63" s="220">
        <v>0</v>
      </c>
    </row>
    <row r="64" spans="2:7">
      <c r="B64" s="244" t="s">
        <v>31</v>
      </c>
      <c r="C64" s="245" t="s">
        <v>49</v>
      </c>
      <c r="D64" s="298">
        <v>331689488.93000001</v>
      </c>
      <c r="E64" s="219">
        <f>D64/E21</f>
        <v>1.0014064912152953</v>
      </c>
      <c r="G64" s="351"/>
    </row>
    <row r="65" spans="2:5">
      <c r="B65" s="244" t="s">
        <v>33</v>
      </c>
      <c r="C65" s="245" t="s">
        <v>115</v>
      </c>
      <c r="D65" s="298">
        <v>0</v>
      </c>
      <c r="E65" s="219">
        <v>0</v>
      </c>
    </row>
    <row r="66" spans="2:5">
      <c r="B66" s="244" t="s">
        <v>50</v>
      </c>
      <c r="C66" s="245" t="s">
        <v>51</v>
      </c>
      <c r="D66" s="298">
        <v>0</v>
      </c>
      <c r="E66" s="219">
        <v>0</v>
      </c>
    </row>
    <row r="67" spans="2:5">
      <c r="B67" s="246" t="s">
        <v>52</v>
      </c>
      <c r="C67" s="247" t="s">
        <v>53</v>
      </c>
      <c r="D67" s="299">
        <v>0</v>
      </c>
      <c r="E67" s="220">
        <v>0</v>
      </c>
    </row>
    <row r="68" spans="2:5">
      <c r="B68" s="246" t="s">
        <v>54</v>
      </c>
      <c r="C68" s="247" t="s">
        <v>55</v>
      </c>
      <c r="D68" s="299">
        <v>0</v>
      </c>
      <c r="E68" s="220">
        <v>0</v>
      </c>
    </row>
    <row r="69" spans="2:5">
      <c r="B69" s="246" t="s">
        <v>56</v>
      </c>
      <c r="C69" s="247" t="s">
        <v>57</v>
      </c>
      <c r="D69" s="314">
        <v>31279.629999999997</v>
      </c>
      <c r="E69" s="220">
        <f>D69/E21</f>
        <v>9.4436590758000327E-5</v>
      </c>
    </row>
    <row r="70" spans="2:5">
      <c r="B70" s="248" t="s">
        <v>58</v>
      </c>
      <c r="C70" s="249" t="s">
        <v>59</v>
      </c>
      <c r="D70" s="301">
        <v>0</v>
      </c>
      <c r="E70" s="221">
        <v>0</v>
      </c>
    </row>
    <row r="71" spans="2:5">
      <c r="B71" s="236" t="s">
        <v>23</v>
      </c>
      <c r="C71" s="164" t="s">
        <v>61</v>
      </c>
      <c r="D71" s="302">
        <f>E13</f>
        <v>462.13</v>
      </c>
      <c r="E71" s="222">
        <f>D71/E21</f>
        <v>1.3952205216939809E-6</v>
      </c>
    </row>
    <row r="72" spans="2:5">
      <c r="B72" s="250" t="s">
        <v>60</v>
      </c>
      <c r="C72" s="251" t="s">
        <v>63</v>
      </c>
      <c r="D72" s="303">
        <f>E14</f>
        <v>6216.53</v>
      </c>
      <c r="E72" s="223">
        <f>D72/E21</f>
        <v>1.8768377360756243E-5</v>
      </c>
    </row>
    <row r="73" spans="2:5">
      <c r="B73" s="252" t="s">
        <v>62</v>
      </c>
      <c r="C73" s="253" t="s">
        <v>65</v>
      </c>
      <c r="D73" s="304">
        <f>E17</f>
        <v>503821.41</v>
      </c>
      <c r="E73" s="224">
        <f>D73/E21</f>
        <v>1.5210914039356825E-3</v>
      </c>
    </row>
    <row r="74" spans="2:5">
      <c r="B74" s="236" t="s">
        <v>64</v>
      </c>
      <c r="C74" s="164" t="s">
        <v>66</v>
      </c>
      <c r="D74" s="302">
        <f>D58+D71+D72-D73</f>
        <v>331223625.80999994</v>
      </c>
      <c r="E74" s="222">
        <f>E58+E71+E72-E73</f>
        <v>1.0000000000000002</v>
      </c>
    </row>
    <row r="75" spans="2:5">
      <c r="B75" s="246" t="s">
        <v>4</v>
      </c>
      <c r="C75" s="247" t="s">
        <v>67</v>
      </c>
      <c r="D75" s="299">
        <f>D74</f>
        <v>331223625.80999994</v>
      </c>
      <c r="E75" s="220">
        <f>E74</f>
        <v>1.0000000000000002</v>
      </c>
    </row>
    <row r="76" spans="2:5">
      <c r="B76" s="246" t="s">
        <v>6</v>
      </c>
      <c r="C76" s="247" t="s">
        <v>116</v>
      </c>
      <c r="D76" s="299">
        <v>0</v>
      </c>
      <c r="E76" s="220">
        <v>0</v>
      </c>
    </row>
    <row r="77" spans="2:5" ht="13.5" thickBot="1">
      <c r="B77" s="254" t="s">
        <v>8</v>
      </c>
      <c r="C77" s="255" t="s">
        <v>117</v>
      </c>
      <c r="D77" s="305">
        <v>0</v>
      </c>
      <c r="E77" s="225">
        <v>0</v>
      </c>
    </row>
    <row r="78" spans="2:5">
      <c r="B78" s="1"/>
      <c r="C78" s="1"/>
      <c r="D78" s="193"/>
      <c r="E78" s="193"/>
    </row>
    <row r="79" spans="2:5">
      <c r="B79" s="1"/>
      <c r="C79" s="1"/>
      <c r="D79" s="193"/>
      <c r="E79" s="193"/>
    </row>
    <row r="80" spans="2:5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999999999999995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30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97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145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25" t="s">
        <v>106</v>
      </c>
      <c r="D11" s="306">
        <v>2948948.29</v>
      </c>
      <c r="E11" s="230">
        <f>SUM(E12:E14,E16)</f>
        <v>2936602.61</v>
      </c>
    </row>
    <row r="12" spans="2:12">
      <c r="B12" s="121" t="s">
        <v>4</v>
      </c>
      <c r="C12" s="153" t="s">
        <v>5</v>
      </c>
      <c r="D12" s="307">
        <v>2942030.65</v>
      </c>
      <c r="E12" s="226">
        <v>2924305.08</v>
      </c>
      <c r="G12" s="352"/>
      <c r="H12" s="351"/>
    </row>
    <row r="13" spans="2:12">
      <c r="B13" s="121" t="s">
        <v>6</v>
      </c>
      <c r="C13" s="153" t="s">
        <v>7</v>
      </c>
      <c r="D13" s="307">
        <v>6917.64</v>
      </c>
      <c r="E13" s="226">
        <v>7797.46</v>
      </c>
      <c r="H13" s="351"/>
    </row>
    <row r="14" spans="2:12">
      <c r="B14" s="121" t="s">
        <v>8</v>
      </c>
      <c r="C14" s="153" t="s">
        <v>10</v>
      </c>
      <c r="D14" s="307">
        <v>0</v>
      </c>
      <c r="E14" s="226">
        <v>4500.07</v>
      </c>
      <c r="G14" s="352"/>
      <c r="H14" s="351"/>
    </row>
    <row r="15" spans="2:12">
      <c r="B15" s="121" t="s">
        <v>103</v>
      </c>
      <c r="C15" s="153" t="s">
        <v>11</v>
      </c>
      <c r="D15" s="307">
        <v>0</v>
      </c>
      <c r="E15" s="226">
        <f>E14</f>
        <v>4500.07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1">
      <c r="B17" s="8" t="s">
        <v>13</v>
      </c>
      <c r="C17" s="141" t="s">
        <v>65</v>
      </c>
      <c r="D17" s="309">
        <v>4859.68</v>
      </c>
      <c r="E17" s="231">
        <f>SUM(E18:E20)</f>
        <v>4599.12</v>
      </c>
      <c r="H17" s="351"/>
    </row>
    <row r="18" spans="2:11">
      <c r="B18" s="121" t="s">
        <v>4</v>
      </c>
      <c r="C18" s="153" t="s">
        <v>11</v>
      </c>
      <c r="D18" s="308">
        <v>4859.68</v>
      </c>
      <c r="E18" s="227">
        <v>4599.12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2944088.61</v>
      </c>
      <c r="E21" s="209">
        <f>E11-E17</f>
        <v>2932003.4899999998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3149241.66</v>
      </c>
      <c r="E26" s="203">
        <f>D21</f>
        <v>2944088.61</v>
      </c>
      <c r="G26" s="361"/>
    </row>
    <row r="27" spans="2:11">
      <c r="B27" s="8" t="s">
        <v>17</v>
      </c>
      <c r="C27" s="9" t="s">
        <v>108</v>
      </c>
      <c r="D27" s="287">
        <v>-198040</v>
      </c>
      <c r="E27" s="204">
        <v>-115373.09999999999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9639.31</v>
      </c>
      <c r="E28" s="205">
        <v>0</v>
      </c>
      <c r="F28" s="66"/>
      <c r="G28" s="359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9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9639.31</v>
      </c>
      <c r="E31" s="206">
        <v>0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207679.31</v>
      </c>
      <c r="E32" s="205">
        <v>115373.09999999999</v>
      </c>
      <c r="F32" s="66"/>
      <c r="G32" s="372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138429.76000000001</v>
      </c>
      <c r="E33" s="206">
        <v>36334.85</v>
      </c>
      <c r="F33" s="66"/>
      <c r="G33" s="359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62906.590000000004</v>
      </c>
      <c r="E34" s="206">
        <v>73447.66</v>
      </c>
      <c r="F34" s="66"/>
      <c r="G34" s="359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6342.96</v>
      </c>
      <c r="E35" s="206">
        <v>5584.14</v>
      </c>
      <c r="F35" s="66"/>
      <c r="G35" s="359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6.45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25741.3</v>
      </c>
      <c r="E40" s="208">
        <v>103287.98</v>
      </c>
      <c r="G40" s="361"/>
    </row>
    <row r="41" spans="2:10" ht="13.5" thickBot="1">
      <c r="B41" s="87" t="s">
        <v>37</v>
      </c>
      <c r="C41" s="88" t="s">
        <v>38</v>
      </c>
      <c r="D41" s="291">
        <v>2976942.96</v>
      </c>
      <c r="E41" s="209">
        <f>SUM(E26,E27,E40)</f>
        <v>2932003.4899999998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290660.57676883979</v>
      </c>
      <c r="E47" s="211">
        <v>264930.76464299997</v>
      </c>
      <c r="G47" s="351"/>
    </row>
    <row r="48" spans="2:10">
      <c r="B48" s="133" t="s">
        <v>6</v>
      </c>
      <c r="C48" s="131" t="s">
        <v>41</v>
      </c>
      <c r="D48" s="293">
        <v>272469.49790800002</v>
      </c>
      <c r="E48" s="212">
        <v>254605.72355600001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10.8347739999999</v>
      </c>
      <c r="E50" s="214">
        <v>11.112672</v>
      </c>
    </row>
    <row r="51" spans="2:5">
      <c r="B51" s="132" t="s">
        <v>6</v>
      </c>
      <c r="C51" s="122" t="s">
        <v>111</v>
      </c>
      <c r="D51" s="293">
        <v>10.725239</v>
      </c>
      <c r="E51" s="214">
        <v>11.051463</v>
      </c>
    </row>
    <row r="52" spans="2:5">
      <c r="B52" s="132" t="s">
        <v>8</v>
      </c>
      <c r="C52" s="122" t="s">
        <v>112</v>
      </c>
      <c r="D52" s="293">
        <v>10.930906</v>
      </c>
      <c r="E52" s="214">
        <v>11.531438999999999</v>
      </c>
    </row>
    <row r="53" spans="2:5" ht="13.5" thickBot="1">
      <c r="B53" s="134" t="s">
        <v>9</v>
      </c>
      <c r="C53" s="135" t="s">
        <v>41</v>
      </c>
      <c r="D53" s="295">
        <v>10.925784</v>
      </c>
      <c r="E53" s="215">
        <v>11.515859000000001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D64+D69</f>
        <v>2924305.08</v>
      </c>
      <c r="E58" s="218">
        <f>D58/E21</f>
        <v>0.99737435169287614</v>
      </c>
    </row>
    <row r="59" spans="2:5" ht="25.5">
      <c r="B59" s="133" t="s">
        <v>4</v>
      </c>
      <c r="C59" s="131" t="s">
        <v>44</v>
      </c>
      <c r="D59" s="298">
        <v>0</v>
      </c>
      <c r="E59" s="219">
        <v>0</v>
      </c>
    </row>
    <row r="60" spans="2:5" ht="25.5">
      <c r="B60" s="132" t="s">
        <v>6</v>
      </c>
      <c r="C60" s="122" t="s">
        <v>45</v>
      </c>
      <c r="D60" s="299">
        <v>0</v>
      </c>
      <c r="E60" s="220">
        <v>0</v>
      </c>
    </row>
    <row r="61" spans="2:5">
      <c r="B61" s="132" t="s">
        <v>8</v>
      </c>
      <c r="C61" s="122" t="s">
        <v>46</v>
      </c>
      <c r="D61" s="299">
        <v>0</v>
      </c>
      <c r="E61" s="220">
        <v>0</v>
      </c>
    </row>
    <row r="62" spans="2:5">
      <c r="B62" s="132" t="s">
        <v>9</v>
      </c>
      <c r="C62" s="122" t="s">
        <v>47</v>
      </c>
      <c r="D62" s="299">
        <v>0</v>
      </c>
      <c r="E62" s="220">
        <v>0</v>
      </c>
    </row>
    <row r="63" spans="2:5">
      <c r="B63" s="132" t="s">
        <v>29</v>
      </c>
      <c r="C63" s="122" t="s">
        <v>48</v>
      </c>
      <c r="D63" s="299">
        <v>0</v>
      </c>
      <c r="E63" s="220">
        <v>0</v>
      </c>
    </row>
    <row r="64" spans="2:5">
      <c r="B64" s="133" t="s">
        <v>31</v>
      </c>
      <c r="C64" s="131" t="s">
        <v>49</v>
      </c>
      <c r="D64" s="334">
        <f>E12</f>
        <v>2924305.08</v>
      </c>
      <c r="E64" s="277">
        <f>D64/E21</f>
        <v>0.99737435169287614</v>
      </c>
    </row>
    <row r="65" spans="2:7">
      <c r="B65" s="133" t="s">
        <v>33</v>
      </c>
      <c r="C65" s="131" t="s">
        <v>115</v>
      </c>
      <c r="D65" s="298">
        <v>0</v>
      </c>
      <c r="E65" s="219">
        <v>0</v>
      </c>
    </row>
    <row r="66" spans="2:7">
      <c r="B66" s="133" t="s">
        <v>50</v>
      </c>
      <c r="C66" s="131" t="s">
        <v>51</v>
      </c>
      <c r="D66" s="298">
        <v>0</v>
      </c>
      <c r="E66" s="219">
        <v>0</v>
      </c>
      <c r="G66" s="351"/>
    </row>
    <row r="67" spans="2:7">
      <c r="B67" s="132" t="s">
        <v>52</v>
      </c>
      <c r="C67" s="122" t="s">
        <v>53</v>
      </c>
      <c r="D67" s="299">
        <v>0</v>
      </c>
      <c r="E67" s="220">
        <v>0</v>
      </c>
    </row>
    <row r="68" spans="2:7">
      <c r="B68" s="132" t="s">
        <v>54</v>
      </c>
      <c r="C68" s="122" t="s">
        <v>55</v>
      </c>
      <c r="D68" s="299">
        <v>0</v>
      </c>
      <c r="E68" s="220">
        <v>0</v>
      </c>
    </row>
    <row r="69" spans="2:7" ht="15">
      <c r="B69" s="132" t="s">
        <v>56</v>
      </c>
      <c r="C69" s="122" t="s">
        <v>57</v>
      </c>
      <c r="D69" s="333">
        <v>0</v>
      </c>
      <c r="E69" s="220">
        <f>D69/E21</f>
        <v>0</v>
      </c>
    </row>
    <row r="70" spans="2:7">
      <c r="B70" s="152" t="s">
        <v>58</v>
      </c>
      <c r="C70" s="151" t="s">
        <v>59</v>
      </c>
      <c r="D70" s="301">
        <v>0</v>
      </c>
      <c r="E70" s="221">
        <v>0</v>
      </c>
    </row>
    <row r="71" spans="2:7">
      <c r="B71" s="111" t="s">
        <v>23</v>
      </c>
      <c r="C71" s="10" t="s">
        <v>61</v>
      </c>
      <c r="D71" s="302">
        <f>E13</f>
        <v>7797.46</v>
      </c>
      <c r="E71" s="222">
        <f>D71/E21</f>
        <v>2.6594306680037413E-3</v>
      </c>
    </row>
    <row r="72" spans="2:7">
      <c r="B72" s="112" t="s">
        <v>60</v>
      </c>
      <c r="C72" s="103" t="s">
        <v>63</v>
      </c>
      <c r="D72" s="303">
        <f>E14</f>
        <v>4500.07</v>
      </c>
      <c r="E72" s="223">
        <f>D72/E21</f>
        <v>1.5348105878277792E-3</v>
      </c>
    </row>
    <row r="73" spans="2:7">
      <c r="B73" s="113" t="s">
        <v>62</v>
      </c>
      <c r="C73" s="20" t="s">
        <v>65</v>
      </c>
      <c r="D73" s="304">
        <f>E17</f>
        <v>4599.12</v>
      </c>
      <c r="E73" s="224">
        <f>D73/E21</f>
        <v>1.5685929487075747E-3</v>
      </c>
    </row>
    <row r="74" spans="2:7">
      <c r="B74" s="111" t="s">
        <v>64</v>
      </c>
      <c r="C74" s="10" t="s">
        <v>66</v>
      </c>
      <c r="D74" s="302">
        <f>D58+D72-D73+D71</f>
        <v>2932003.4899999998</v>
      </c>
      <c r="E74" s="222">
        <f>E58+E72-E73+E71</f>
        <v>1</v>
      </c>
    </row>
    <row r="75" spans="2:7">
      <c r="B75" s="132" t="s">
        <v>4</v>
      </c>
      <c r="C75" s="122" t="s">
        <v>67</v>
      </c>
      <c r="D75" s="299">
        <f>D74</f>
        <v>2932003.4899999998</v>
      </c>
      <c r="E75" s="220">
        <f>E74</f>
        <v>1</v>
      </c>
    </row>
    <row r="76" spans="2:7">
      <c r="B76" s="132" t="s">
        <v>6</v>
      </c>
      <c r="C76" s="122" t="s">
        <v>116</v>
      </c>
      <c r="D76" s="299">
        <v>0</v>
      </c>
      <c r="E76" s="220">
        <v>0</v>
      </c>
    </row>
    <row r="77" spans="2:7" ht="13.5" thickBot="1">
      <c r="B77" s="134" t="s">
        <v>8</v>
      </c>
      <c r="C77" s="13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2"/>
    </row>
    <row r="79" spans="2:7">
      <c r="B79" s="1"/>
      <c r="C79" s="1"/>
      <c r="D79" s="193"/>
      <c r="E79" s="2"/>
    </row>
    <row r="80" spans="2:7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118110236220474" right="0.74803149606299213" top="0.51181102362204722" bottom="0.62992125984251968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Arkusz31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74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25" t="s">
        <v>106</v>
      </c>
      <c r="D11" s="306">
        <v>6217722.6799999997</v>
      </c>
      <c r="E11" s="230">
        <f>SUM(E12:E14,E16)</f>
        <v>6301527.2999999998</v>
      </c>
      <c r="H11" s="351"/>
    </row>
    <row r="12" spans="2:12">
      <c r="B12" s="93" t="s">
        <v>4</v>
      </c>
      <c r="C12" s="139" t="s">
        <v>5</v>
      </c>
      <c r="D12" s="307">
        <v>6203913.2999999998</v>
      </c>
      <c r="E12" s="226">
        <v>6272075.4400000004</v>
      </c>
      <c r="G12" s="352"/>
      <c r="H12" s="351"/>
    </row>
    <row r="13" spans="2:12">
      <c r="B13" s="93" t="s">
        <v>6</v>
      </c>
      <c r="C13" s="139" t="s">
        <v>7</v>
      </c>
      <c r="D13" s="307">
        <v>13809.38</v>
      </c>
      <c r="E13" s="226">
        <v>13861.01</v>
      </c>
      <c r="H13" s="351"/>
    </row>
    <row r="14" spans="2:12">
      <c r="B14" s="93" t="s">
        <v>8</v>
      </c>
      <c r="C14" s="139" t="s">
        <v>10</v>
      </c>
      <c r="D14" s="307">
        <v>0</v>
      </c>
      <c r="E14" s="226">
        <v>15590.85</v>
      </c>
      <c r="G14" s="352"/>
      <c r="H14" s="351"/>
    </row>
    <row r="15" spans="2:12">
      <c r="B15" s="93" t="s">
        <v>103</v>
      </c>
      <c r="C15" s="139" t="s">
        <v>11</v>
      </c>
      <c r="D15" s="307">
        <v>0</v>
      </c>
      <c r="E15" s="226">
        <f>E14</f>
        <v>15590.85</v>
      </c>
      <c r="H15" s="351"/>
    </row>
    <row r="16" spans="2:12">
      <c r="B16" s="94" t="s">
        <v>104</v>
      </c>
      <c r="C16" s="140" t="s">
        <v>12</v>
      </c>
      <c r="D16" s="308">
        <v>0</v>
      </c>
      <c r="E16" s="227">
        <v>0</v>
      </c>
      <c r="H16" s="351"/>
    </row>
    <row r="17" spans="2:11">
      <c r="B17" s="8" t="s">
        <v>13</v>
      </c>
      <c r="C17" s="141" t="s">
        <v>65</v>
      </c>
      <c r="D17" s="309">
        <v>10866.93</v>
      </c>
      <c r="E17" s="231">
        <f>SUM(E18:E20)</f>
        <v>13077.02</v>
      </c>
    </row>
    <row r="18" spans="2:11">
      <c r="B18" s="93" t="s">
        <v>4</v>
      </c>
      <c r="C18" s="139" t="s">
        <v>11</v>
      </c>
      <c r="D18" s="308">
        <v>10866.93</v>
      </c>
      <c r="E18" s="227">
        <v>13077.02</v>
      </c>
    </row>
    <row r="19" spans="2:11">
      <c r="B19" s="93" t="s">
        <v>6</v>
      </c>
      <c r="C19" s="139" t="s">
        <v>105</v>
      </c>
      <c r="D19" s="307">
        <v>0</v>
      </c>
      <c r="E19" s="226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6206855.75</v>
      </c>
      <c r="E21" s="209">
        <f>E11-E17</f>
        <v>6288450.2800000003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6449985.9800000004</v>
      </c>
      <c r="E26" s="203">
        <f>D21</f>
        <v>6206855.75</v>
      </c>
      <c r="G26" s="361"/>
    </row>
    <row r="27" spans="2:11">
      <c r="B27" s="8" t="s">
        <v>17</v>
      </c>
      <c r="C27" s="9" t="s">
        <v>108</v>
      </c>
      <c r="D27" s="287">
        <v>-277411.66000000003</v>
      </c>
      <c r="E27" s="204">
        <v>-364744.37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9"/>
      <c r="H28" s="359"/>
      <c r="I28" s="351"/>
      <c r="J28" s="361"/>
    </row>
    <row r="29" spans="2:11">
      <c r="B29" s="91" t="s">
        <v>4</v>
      </c>
      <c r="C29" s="5" t="s">
        <v>20</v>
      </c>
      <c r="D29" s="288">
        <v>0</v>
      </c>
      <c r="E29" s="206">
        <v>0</v>
      </c>
      <c r="F29" s="66"/>
      <c r="G29" s="359"/>
      <c r="H29" s="359"/>
      <c r="I29" s="351"/>
      <c r="J29" s="361"/>
    </row>
    <row r="30" spans="2:11">
      <c r="B30" s="91" t="s">
        <v>6</v>
      </c>
      <c r="C30" s="5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91" t="s">
        <v>8</v>
      </c>
      <c r="C31" s="5" t="s">
        <v>22</v>
      </c>
      <c r="D31" s="288">
        <v>0</v>
      </c>
      <c r="E31" s="206">
        <v>0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277411.66000000003</v>
      </c>
      <c r="E32" s="205">
        <v>364744.37</v>
      </c>
      <c r="F32" s="66"/>
      <c r="G32" s="372"/>
      <c r="H32" s="359"/>
      <c r="I32" s="351"/>
      <c r="J32" s="361"/>
    </row>
    <row r="33" spans="2:10">
      <c r="B33" s="91" t="s">
        <v>4</v>
      </c>
      <c r="C33" s="5" t="s">
        <v>25</v>
      </c>
      <c r="D33" s="288">
        <v>184637.02</v>
      </c>
      <c r="E33" s="206">
        <v>95515.48</v>
      </c>
      <c r="F33" s="66"/>
      <c r="G33" s="359"/>
      <c r="H33" s="359"/>
      <c r="I33" s="351"/>
      <c r="J33" s="361"/>
    </row>
    <row r="34" spans="2:10">
      <c r="B34" s="91" t="s">
        <v>6</v>
      </c>
      <c r="C34" s="5" t="s">
        <v>26</v>
      </c>
      <c r="D34" s="288">
        <v>57446.87</v>
      </c>
      <c r="E34" s="206">
        <v>239165.96</v>
      </c>
      <c r="F34" s="66"/>
      <c r="G34" s="359"/>
      <c r="H34" s="359"/>
      <c r="I34" s="351"/>
      <c r="J34" s="361"/>
    </row>
    <row r="35" spans="2:10">
      <c r="B35" s="91" t="s">
        <v>8</v>
      </c>
      <c r="C35" s="5" t="s">
        <v>27</v>
      </c>
      <c r="D35" s="288">
        <v>35064.89</v>
      </c>
      <c r="E35" s="206">
        <v>29987.599999999999</v>
      </c>
      <c r="F35" s="66"/>
      <c r="G35" s="359"/>
      <c r="H35" s="359"/>
      <c r="I35" s="351"/>
      <c r="J35" s="361"/>
    </row>
    <row r="36" spans="2:10">
      <c r="B36" s="91" t="s">
        <v>9</v>
      </c>
      <c r="C36" s="5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91" t="s">
        <v>29</v>
      </c>
      <c r="C37" s="5" t="s">
        <v>30</v>
      </c>
      <c r="D37" s="288">
        <v>0</v>
      </c>
      <c r="E37" s="206">
        <v>0</v>
      </c>
      <c r="F37" s="66"/>
      <c r="G37" s="359"/>
      <c r="H37" s="359"/>
      <c r="I37" s="351"/>
      <c r="J37" s="361"/>
    </row>
    <row r="38" spans="2:10">
      <c r="B38" s="91" t="s">
        <v>31</v>
      </c>
      <c r="C38" s="5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92" t="s">
        <v>33</v>
      </c>
      <c r="C39" s="11" t="s">
        <v>34</v>
      </c>
      <c r="D39" s="289">
        <v>262.88</v>
      </c>
      <c r="E39" s="207">
        <v>75.33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313067.67</v>
      </c>
      <c r="E40" s="208">
        <v>446338.9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6485641.9900000002</v>
      </c>
      <c r="E41" s="209">
        <f>SUM(E26,E27,E40)</f>
        <v>6288450.2800000003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624201.42351600004</v>
      </c>
      <c r="E47" s="211">
        <v>586115.90062800003</v>
      </c>
      <c r="G47" s="351"/>
    </row>
    <row r="48" spans="2:10">
      <c r="B48" s="106" t="s">
        <v>6</v>
      </c>
      <c r="C48" s="11" t="s">
        <v>41</v>
      </c>
      <c r="D48" s="293">
        <v>597832.56675300002</v>
      </c>
      <c r="E48" s="212">
        <v>552858.29845700006</v>
      </c>
      <c r="G48" s="351"/>
      <c r="I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10.333181</v>
      </c>
      <c r="E50" s="214">
        <v>10.58981</v>
      </c>
    </row>
    <row r="51" spans="2:5">
      <c r="B51" s="89" t="s">
        <v>6</v>
      </c>
      <c r="C51" s="5" t="s">
        <v>111</v>
      </c>
      <c r="D51" s="293">
        <v>10.146616</v>
      </c>
      <c r="E51" s="214">
        <v>10.58981</v>
      </c>
    </row>
    <row r="52" spans="2:5">
      <c r="B52" s="89" t="s">
        <v>8</v>
      </c>
      <c r="C52" s="5" t="s">
        <v>112</v>
      </c>
      <c r="D52" s="293">
        <v>10.88782</v>
      </c>
      <c r="E52" s="214">
        <v>11.386417</v>
      </c>
    </row>
    <row r="53" spans="2:5" ht="13.5" thickBot="1">
      <c r="B53" s="90" t="s">
        <v>9</v>
      </c>
      <c r="C53" s="15" t="s">
        <v>41</v>
      </c>
      <c r="D53" s="295">
        <v>10.8485929999999</v>
      </c>
      <c r="E53" s="215">
        <v>11.374434000000001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D64+D69</f>
        <v>6272075.4400000004</v>
      </c>
      <c r="E58" s="218">
        <f>D58/E21</f>
        <v>0.99739604524630199</v>
      </c>
    </row>
    <row r="59" spans="2:5" ht="25.5">
      <c r="B59" s="106" t="s">
        <v>4</v>
      </c>
      <c r="C59" s="11" t="s">
        <v>44</v>
      </c>
      <c r="D59" s="298">
        <v>0</v>
      </c>
      <c r="E59" s="219">
        <v>0</v>
      </c>
    </row>
    <row r="60" spans="2:5" ht="25.5">
      <c r="B60" s="89" t="s">
        <v>6</v>
      </c>
      <c r="C60" s="5" t="s">
        <v>45</v>
      </c>
      <c r="D60" s="299">
        <v>0</v>
      </c>
      <c r="E60" s="220">
        <v>0</v>
      </c>
    </row>
    <row r="61" spans="2:5">
      <c r="B61" s="89" t="s">
        <v>8</v>
      </c>
      <c r="C61" s="5" t="s">
        <v>46</v>
      </c>
      <c r="D61" s="299">
        <v>0</v>
      </c>
      <c r="E61" s="220">
        <v>0</v>
      </c>
    </row>
    <row r="62" spans="2:5">
      <c r="B62" s="89" t="s">
        <v>9</v>
      </c>
      <c r="C62" s="5" t="s">
        <v>47</v>
      </c>
      <c r="D62" s="299">
        <v>0</v>
      </c>
      <c r="E62" s="220">
        <v>0</v>
      </c>
    </row>
    <row r="63" spans="2:5">
      <c r="B63" s="89" t="s">
        <v>29</v>
      </c>
      <c r="C63" s="5" t="s">
        <v>48</v>
      </c>
      <c r="D63" s="299">
        <v>0</v>
      </c>
      <c r="E63" s="220">
        <v>0</v>
      </c>
    </row>
    <row r="64" spans="2:5">
      <c r="B64" s="106" t="s">
        <v>31</v>
      </c>
      <c r="C64" s="11" t="s">
        <v>49</v>
      </c>
      <c r="D64" s="334">
        <f>E12</f>
        <v>6272075.4400000004</v>
      </c>
      <c r="E64" s="277">
        <f>D64/E21</f>
        <v>0.99739604524630199</v>
      </c>
    </row>
    <row r="65" spans="2:7">
      <c r="B65" s="106" t="s">
        <v>33</v>
      </c>
      <c r="C65" s="11" t="s">
        <v>115</v>
      </c>
      <c r="D65" s="298">
        <v>0</v>
      </c>
      <c r="E65" s="219">
        <v>0</v>
      </c>
    </row>
    <row r="66" spans="2:7">
      <c r="B66" s="106" t="s">
        <v>50</v>
      </c>
      <c r="C66" s="11" t="s">
        <v>51</v>
      </c>
      <c r="D66" s="298">
        <v>0</v>
      </c>
      <c r="E66" s="219">
        <v>0</v>
      </c>
      <c r="G66" s="351"/>
    </row>
    <row r="67" spans="2:7">
      <c r="B67" s="89" t="s">
        <v>52</v>
      </c>
      <c r="C67" s="5" t="s">
        <v>53</v>
      </c>
      <c r="D67" s="299">
        <v>0</v>
      </c>
      <c r="E67" s="220">
        <v>0</v>
      </c>
    </row>
    <row r="68" spans="2:7">
      <c r="B68" s="89" t="s">
        <v>54</v>
      </c>
      <c r="C68" s="5" t="s">
        <v>55</v>
      </c>
      <c r="D68" s="299">
        <v>0</v>
      </c>
      <c r="E68" s="220">
        <v>0</v>
      </c>
    </row>
    <row r="69" spans="2:7" ht="15">
      <c r="B69" s="89" t="s">
        <v>56</v>
      </c>
      <c r="C69" s="5" t="s">
        <v>57</v>
      </c>
      <c r="D69" s="333">
        <v>0</v>
      </c>
      <c r="E69" s="220">
        <f>D69/E21</f>
        <v>0</v>
      </c>
    </row>
    <row r="70" spans="2:7">
      <c r="B70" s="110" t="s">
        <v>58</v>
      </c>
      <c r="C70" s="100" t="s">
        <v>59</v>
      </c>
      <c r="D70" s="301">
        <v>0</v>
      </c>
      <c r="E70" s="221">
        <v>0</v>
      </c>
    </row>
    <row r="71" spans="2:7">
      <c r="B71" s="111" t="s">
        <v>23</v>
      </c>
      <c r="C71" s="10" t="s">
        <v>61</v>
      </c>
      <c r="D71" s="302">
        <f>E13</f>
        <v>13861.01</v>
      </c>
      <c r="E71" s="222">
        <f>D71/E21</f>
        <v>2.2042012551302228E-3</v>
      </c>
    </row>
    <row r="72" spans="2:7">
      <c r="B72" s="112" t="s">
        <v>60</v>
      </c>
      <c r="C72" s="103" t="s">
        <v>63</v>
      </c>
      <c r="D72" s="303">
        <f>E14</f>
        <v>15590.85</v>
      </c>
      <c r="E72" s="223">
        <f>D72/E21</f>
        <v>2.4792833378337533E-3</v>
      </c>
    </row>
    <row r="73" spans="2:7">
      <c r="B73" s="113" t="s">
        <v>62</v>
      </c>
      <c r="C73" s="20" t="s">
        <v>65</v>
      </c>
      <c r="D73" s="304">
        <f>E17</f>
        <v>13077.02</v>
      </c>
      <c r="E73" s="224">
        <f>D73/E21</f>
        <v>2.0795298392658995E-3</v>
      </c>
    </row>
    <row r="74" spans="2:7">
      <c r="B74" s="111" t="s">
        <v>64</v>
      </c>
      <c r="C74" s="10" t="s">
        <v>66</v>
      </c>
      <c r="D74" s="302">
        <f>D58+D72-D73+D71</f>
        <v>6288450.2800000003</v>
      </c>
      <c r="E74" s="222">
        <f>E58+E71+E72-E73</f>
        <v>1</v>
      </c>
    </row>
    <row r="75" spans="2:7">
      <c r="B75" s="89" t="s">
        <v>4</v>
      </c>
      <c r="C75" s="5" t="s">
        <v>67</v>
      </c>
      <c r="D75" s="299">
        <f>D74</f>
        <v>6288450.2800000003</v>
      </c>
      <c r="E75" s="220">
        <f>E74</f>
        <v>1</v>
      </c>
    </row>
    <row r="76" spans="2:7">
      <c r="B76" s="89" t="s">
        <v>6</v>
      </c>
      <c r="C76" s="5" t="s">
        <v>116</v>
      </c>
      <c r="D76" s="299">
        <v>0</v>
      </c>
      <c r="E76" s="220">
        <v>0</v>
      </c>
    </row>
    <row r="77" spans="2:7" ht="13.5" thickBot="1">
      <c r="B77" s="90" t="s">
        <v>8</v>
      </c>
      <c r="C77" s="1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2"/>
    </row>
    <row r="79" spans="2:7">
      <c r="B79" s="1"/>
      <c r="C79" s="1"/>
      <c r="D79" s="193"/>
      <c r="E79" s="2"/>
    </row>
    <row r="80" spans="2:7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&amp;C&amp;"Calibri"&amp;10&amp;K000000Confidential&amp;1#</oddHeader>
  </headerFooter>
  <rowBreaks count="1" manualBreakCount="1">
    <brk id="7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Arkusz35"/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7109375" style="22" bestFit="1" customWidth="1"/>
    <col min="3" max="3" width="77.7109375" style="22" customWidth="1"/>
    <col min="4" max="4" width="17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7109375" style="350" bestFit="1" customWidth="1"/>
    <col min="11" max="11" width="7.28515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142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655454.17000000004</v>
      </c>
      <c r="E11" s="230">
        <f>SUM(E12:E16)</f>
        <v>559820.36</v>
      </c>
    </row>
    <row r="12" spans="2:12">
      <c r="B12" s="121" t="s">
        <v>4</v>
      </c>
      <c r="C12" s="122" t="s">
        <v>5</v>
      </c>
      <c r="D12" s="307">
        <v>655454.17000000004</v>
      </c>
      <c r="E12" s="226">
        <v>559820.36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655454.17000000004</v>
      </c>
      <c r="E21" s="209">
        <f>E11-E17</f>
        <v>559820.36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35">
        <v>644356.69999999995</v>
      </c>
      <c r="E26" s="203">
        <f>D21</f>
        <v>655454.17000000004</v>
      </c>
      <c r="G26" s="361"/>
      <c r="H26" s="353"/>
    </row>
    <row r="27" spans="2:11">
      <c r="B27" s="8" t="s">
        <v>17</v>
      </c>
      <c r="C27" s="9" t="s">
        <v>108</v>
      </c>
      <c r="D27" s="336">
        <v>-6966.9400000000005</v>
      </c>
      <c r="E27" s="204">
        <v>-115775.67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336">
        <v>1604.43</v>
      </c>
      <c r="E28" s="205">
        <v>677.24</v>
      </c>
      <c r="F28" s="66"/>
      <c r="G28" s="359"/>
      <c r="H28" s="359"/>
      <c r="I28" s="351"/>
      <c r="J28" s="361"/>
    </row>
    <row r="29" spans="2:11">
      <c r="B29" s="129" t="s">
        <v>4</v>
      </c>
      <c r="C29" s="122" t="s">
        <v>20</v>
      </c>
      <c r="D29" s="337">
        <v>1604.43</v>
      </c>
      <c r="E29" s="206">
        <v>677.24</v>
      </c>
      <c r="F29" s="66"/>
      <c r="G29" s="359"/>
      <c r="H29" s="359"/>
      <c r="I29" s="351"/>
      <c r="J29" s="361"/>
    </row>
    <row r="30" spans="2:11">
      <c r="B30" s="129" t="s">
        <v>6</v>
      </c>
      <c r="C30" s="122" t="s">
        <v>21</v>
      </c>
      <c r="D30" s="337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129" t="s">
        <v>8</v>
      </c>
      <c r="C31" s="122" t="s">
        <v>22</v>
      </c>
      <c r="D31" s="337">
        <v>0</v>
      </c>
      <c r="E31" s="206">
        <v>0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336">
        <v>8571.3700000000008</v>
      </c>
      <c r="E32" s="205">
        <v>116452.90999999999</v>
      </c>
      <c r="F32" s="66"/>
      <c r="G32" s="372"/>
      <c r="H32" s="359"/>
      <c r="I32" s="351"/>
      <c r="J32" s="361"/>
    </row>
    <row r="33" spans="2:10">
      <c r="B33" s="129" t="s">
        <v>4</v>
      </c>
      <c r="C33" s="122" t="s">
        <v>25</v>
      </c>
      <c r="D33" s="337">
        <v>2521.02</v>
      </c>
      <c r="E33" s="206">
        <v>110979.12</v>
      </c>
      <c r="F33" s="66"/>
      <c r="G33" s="359"/>
      <c r="H33" s="359"/>
      <c r="I33" s="351"/>
      <c r="J33" s="361"/>
    </row>
    <row r="34" spans="2:10">
      <c r="B34" s="129" t="s">
        <v>6</v>
      </c>
      <c r="C34" s="122" t="s">
        <v>26</v>
      </c>
      <c r="D34" s="337">
        <v>0</v>
      </c>
      <c r="E34" s="206">
        <v>0</v>
      </c>
      <c r="F34" s="66"/>
      <c r="G34" s="359"/>
      <c r="H34" s="359"/>
      <c r="I34" s="351"/>
      <c r="J34" s="361"/>
    </row>
    <row r="35" spans="2:10">
      <c r="B35" s="129" t="s">
        <v>8</v>
      </c>
      <c r="C35" s="122" t="s">
        <v>27</v>
      </c>
      <c r="D35" s="337">
        <v>714.31000000000006</v>
      </c>
      <c r="E35" s="206">
        <v>647.05999999999995</v>
      </c>
      <c r="F35" s="66"/>
      <c r="G35" s="359"/>
      <c r="H35" s="359"/>
      <c r="I35" s="351"/>
      <c r="J35" s="361"/>
    </row>
    <row r="36" spans="2:10">
      <c r="B36" s="129" t="s">
        <v>9</v>
      </c>
      <c r="C36" s="122" t="s">
        <v>28</v>
      </c>
      <c r="D36" s="337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129" t="s">
        <v>29</v>
      </c>
      <c r="C37" s="122" t="s">
        <v>30</v>
      </c>
      <c r="D37" s="337">
        <v>5336.03</v>
      </c>
      <c r="E37" s="206">
        <v>4826.55</v>
      </c>
      <c r="F37" s="66"/>
      <c r="G37" s="359"/>
      <c r="H37" s="359"/>
      <c r="I37" s="351"/>
      <c r="J37" s="361"/>
    </row>
    <row r="38" spans="2:10">
      <c r="B38" s="129" t="s">
        <v>31</v>
      </c>
      <c r="C38" s="122" t="s">
        <v>32</v>
      </c>
      <c r="D38" s="337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130" t="s">
        <v>33</v>
      </c>
      <c r="C39" s="131" t="s">
        <v>34</v>
      </c>
      <c r="D39" s="338">
        <v>0.01</v>
      </c>
      <c r="E39" s="207">
        <v>0.18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39">
        <v>22511.59</v>
      </c>
      <c r="E40" s="208">
        <v>20141.86</v>
      </c>
      <c r="G40" s="361"/>
    </row>
    <row r="41" spans="2:10" ht="13.5" thickBot="1">
      <c r="B41" s="87" t="s">
        <v>37</v>
      </c>
      <c r="C41" s="88" t="s">
        <v>38</v>
      </c>
      <c r="D41" s="340">
        <v>659901.35</v>
      </c>
      <c r="E41" s="209">
        <f>SUM(E26,E27,E40)</f>
        <v>559820.36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3235.6970000000001</v>
      </c>
      <c r="E47" s="211">
        <v>3079.1289000000002</v>
      </c>
      <c r="G47" s="351"/>
    </row>
    <row r="48" spans="2:10">
      <c r="B48" s="133" t="s">
        <v>6</v>
      </c>
      <c r="C48" s="131" t="s">
        <v>41</v>
      </c>
      <c r="D48" s="293">
        <v>3201.3843000000002</v>
      </c>
      <c r="E48" s="212">
        <v>2541.2881000000002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199.14</v>
      </c>
      <c r="E50" s="214">
        <v>212.87</v>
      </c>
    </row>
    <row r="51" spans="2:5">
      <c r="B51" s="132" t="s">
        <v>6</v>
      </c>
      <c r="C51" s="122" t="s">
        <v>111</v>
      </c>
      <c r="D51" s="293">
        <v>199.14</v>
      </c>
      <c r="E51" s="214">
        <v>212.84</v>
      </c>
    </row>
    <row r="52" spans="2:5">
      <c r="B52" s="132" t="s">
        <v>8</v>
      </c>
      <c r="C52" s="122" t="s">
        <v>112</v>
      </c>
      <c r="D52" s="293">
        <v>206.16</v>
      </c>
      <c r="E52" s="214">
        <v>220.43</v>
      </c>
    </row>
    <row r="53" spans="2:5" ht="13.5" thickBot="1">
      <c r="B53" s="134" t="s">
        <v>9</v>
      </c>
      <c r="C53" s="135" t="s">
        <v>41</v>
      </c>
      <c r="D53" s="295">
        <v>206.13</v>
      </c>
      <c r="E53" s="215">
        <v>220.29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559820.36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559820.36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559820.36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559820.36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6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Arkusz37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5" style="22" bestFit="1" customWidth="1"/>
    <col min="3" max="3" width="77.7109375" style="22" customWidth="1"/>
    <col min="4" max="4" width="17.14062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28515625" style="350" bestFit="1" customWidth="1"/>
    <col min="11" max="11" width="7.710937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143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383498.03</v>
      </c>
      <c r="E11" s="230">
        <f>SUM(E12:E16)</f>
        <v>445944.42</v>
      </c>
    </row>
    <row r="12" spans="2:12">
      <c r="B12" s="93" t="s">
        <v>4</v>
      </c>
      <c r="C12" s="5" t="s">
        <v>5</v>
      </c>
      <c r="D12" s="307">
        <v>383498.03</v>
      </c>
      <c r="E12" s="226">
        <v>445944.42</v>
      </c>
    </row>
    <row r="13" spans="2:12">
      <c r="B13" s="93" t="s">
        <v>6</v>
      </c>
      <c r="C13" s="62" t="s">
        <v>7</v>
      </c>
      <c r="D13" s="307">
        <v>0</v>
      </c>
      <c r="E13" s="278">
        <v>0</v>
      </c>
    </row>
    <row r="14" spans="2:12">
      <c r="B14" s="93" t="s">
        <v>8</v>
      </c>
      <c r="C14" s="62" t="s">
        <v>10</v>
      </c>
      <c r="D14" s="307">
        <v>0</v>
      </c>
      <c r="E14" s="278">
        <v>0</v>
      </c>
      <c r="G14" s="352"/>
    </row>
    <row r="15" spans="2:12">
      <c r="B15" s="93" t="s">
        <v>103</v>
      </c>
      <c r="C15" s="62" t="s">
        <v>11</v>
      </c>
      <c r="D15" s="307">
        <v>0</v>
      </c>
      <c r="E15" s="278">
        <v>0</v>
      </c>
    </row>
    <row r="16" spans="2:12">
      <c r="B16" s="94" t="s">
        <v>104</v>
      </c>
      <c r="C16" s="79" t="s">
        <v>12</v>
      </c>
      <c r="D16" s="308">
        <v>0</v>
      </c>
      <c r="E16" s="278">
        <v>0</v>
      </c>
    </row>
    <row r="17" spans="2:12">
      <c r="B17" s="8" t="s">
        <v>13</v>
      </c>
      <c r="C17" s="10" t="s">
        <v>65</v>
      </c>
      <c r="D17" s="309">
        <v>0</v>
      </c>
      <c r="E17" s="278">
        <v>0</v>
      </c>
    </row>
    <row r="18" spans="2:12">
      <c r="B18" s="93" t="s">
        <v>4</v>
      </c>
      <c r="C18" s="5" t="s">
        <v>11</v>
      </c>
      <c r="D18" s="308">
        <v>0</v>
      </c>
      <c r="E18" s="278">
        <v>0</v>
      </c>
    </row>
    <row r="19" spans="2:12">
      <c r="B19" s="93" t="s">
        <v>6</v>
      </c>
      <c r="C19" s="62" t="s">
        <v>105</v>
      </c>
      <c r="D19" s="307">
        <v>0</v>
      </c>
      <c r="E19" s="278">
        <v>0</v>
      </c>
    </row>
    <row r="20" spans="2:12" ht="13.5" thickBot="1">
      <c r="B20" s="95" t="s">
        <v>8</v>
      </c>
      <c r="C20" s="63" t="s">
        <v>14</v>
      </c>
      <c r="D20" s="310">
        <v>0</v>
      </c>
      <c r="E20" s="278">
        <v>0</v>
      </c>
    </row>
    <row r="21" spans="2:12" ht="13.5" thickBot="1">
      <c r="B21" s="398" t="s">
        <v>107</v>
      </c>
      <c r="C21" s="399"/>
      <c r="D21" s="311">
        <v>383498.03</v>
      </c>
      <c r="E21" s="209">
        <f>E11-E17</f>
        <v>445944.42</v>
      </c>
      <c r="F21" s="70"/>
      <c r="G21" s="354"/>
      <c r="H21" s="355"/>
      <c r="J21" s="356"/>
      <c r="K21" s="355"/>
      <c r="L21" s="120"/>
    </row>
    <row r="22" spans="2:12">
      <c r="B22" s="3"/>
      <c r="C22" s="6"/>
      <c r="D22" s="232"/>
      <c r="E22" s="7"/>
      <c r="G22" s="354"/>
      <c r="H22" s="383"/>
    </row>
    <row r="23" spans="2:12" ht="13.5">
      <c r="B23" s="391" t="s">
        <v>101</v>
      </c>
      <c r="C23" s="406"/>
      <c r="D23" s="406"/>
      <c r="E23" s="406"/>
      <c r="G23" s="351"/>
    </row>
    <row r="24" spans="2:12" ht="14.25" thickBot="1">
      <c r="B24" s="390" t="s">
        <v>102</v>
      </c>
      <c r="C24" s="407"/>
      <c r="D24" s="407"/>
      <c r="E24" s="407"/>
    </row>
    <row r="25" spans="2:12" ht="13.5" thickBot="1">
      <c r="B25" s="76"/>
      <c r="C25" s="4" t="s">
        <v>2</v>
      </c>
      <c r="D25" s="279" t="s">
        <v>201</v>
      </c>
      <c r="E25" s="229" t="s">
        <v>200</v>
      </c>
    </row>
    <row r="26" spans="2:12">
      <c r="B26" s="83" t="s">
        <v>15</v>
      </c>
      <c r="C26" s="84" t="s">
        <v>16</v>
      </c>
      <c r="D26" s="335">
        <v>495367.78</v>
      </c>
      <c r="E26" s="203">
        <f>D21</f>
        <v>383498.03</v>
      </c>
      <c r="G26" s="361"/>
    </row>
    <row r="27" spans="2:12">
      <c r="B27" s="8" t="s">
        <v>17</v>
      </c>
      <c r="C27" s="9" t="s">
        <v>108</v>
      </c>
      <c r="D27" s="336">
        <v>-127445.9</v>
      </c>
      <c r="E27" s="204">
        <v>-1755.5900000000001</v>
      </c>
      <c r="F27" s="66"/>
      <c r="G27" s="372"/>
      <c r="H27" s="359"/>
      <c r="I27" s="351"/>
      <c r="J27" s="361"/>
    </row>
    <row r="28" spans="2:12">
      <c r="B28" s="8" t="s">
        <v>18</v>
      </c>
      <c r="C28" s="9" t="s">
        <v>19</v>
      </c>
      <c r="D28" s="336">
        <v>2380.31</v>
      </c>
      <c r="E28" s="205">
        <v>1566.2099999999998</v>
      </c>
      <c r="F28" s="66"/>
      <c r="G28" s="359"/>
      <c r="H28" s="359"/>
      <c r="I28" s="351"/>
      <c r="J28" s="361"/>
    </row>
    <row r="29" spans="2:12">
      <c r="B29" s="91" t="s">
        <v>4</v>
      </c>
      <c r="C29" s="5" t="s">
        <v>20</v>
      </c>
      <c r="D29" s="337">
        <v>2380.29</v>
      </c>
      <c r="E29" s="206">
        <v>1564.61</v>
      </c>
      <c r="F29" s="66"/>
      <c r="G29" s="359"/>
      <c r="H29" s="359"/>
      <c r="I29" s="351"/>
      <c r="J29" s="361"/>
    </row>
    <row r="30" spans="2:12">
      <c r="B30" s="91" t="s">
        <v>6</v>
      </c>
      <c r="C30" s="5" t="s">
        <v>21</v>
      </c>
      <c r="D30" s="337">
        <v>0</v>
      </c>
      <c r="E30" s="206">
        <v>0</v>
      </c>
      <c r="F30" s="66"/>
      <c r="G30" s="359"/>
      <c r="H30" s="359"/>
      <c r="I30" s="351"/>
      <c r="J30" s="361"/>
    </row>
    <row r="31" spans="2:12">
      <c r="B31" s="91" t="s">
        <v>8</v>
      </c>
      <c r="C31" s="5" t="s">
        <v>22</v>
      </c>
      <c r="D31" s="337">
        <v>0.02</v>
      </c>
      <c r="E31" s="206">
        <v>1.6</v>
      </c>
      <c r="F31" s="66"/>
      <c r="G31" s="359"/>
      <c r="H31" s="359"/>
      <c r="I31" s="351"/>
      <c r="J31" s="361"/>
    </row>
    <row r="32" spans="2:12">
      <c r="B32" s="80" t="s">
        <v>23</v>
      </c>
      <c r="C32" s="10" t="s">
        <v>24</v>
      </c>
      <c r="D32" s="336">
        <v>129826.21</v>
      </c>
      <c r="E32" s="205">
        <v>3321.8</v>
      </c>
      <c r="F32" s="66"/>
      <c r="G32" s="372"/>
      <c r="H32" s="359"/>
      <c r="I32" s="351"/>
      <c r="J32" s="361"/>
    </row>
    <row r="33" spans="2:10">
      <c r="B33" s="91" t="s">
        <v>4</v>
      </c>
      <c r="C33" s="5" t="s">
        <v>25</v>
      </c>
      <c r="D33" s="337">
        <v>125598.88</v>
      </c>
      <c r="E33" s="206">
        <v>0</v>
      </c>
      <c r="F33" s="66"/>
      <c r="G33" s="359"/>
      <c r="H33" s="359"/>
      <c r="I33" s="351"/>
      <c r="J33" s="361"/>
    </row>
    <row r="34" spans="2:10">
      <c r="B34" s="91" t="s">
        <v>6</v>
      </c>
      <c r="C34" s="5" t="s">
        <v>26</v>
      </c>
      <c r="D34" s="337">
        <v>0</v>
      </c>
      <c r="E34" s="206">
        <v>0</v>
      </c>
      <c r="F34" s="66"/>
      <c r="G34" s="359"/>
      <c r="H34" s="359"/>
      <c r="I34" s="351"/>
      <c r="J34" s="361"/>
    </row>
    <row r="35" spans="2:10">
      <c r="B35" s="91" t="s">
        <v>8</v>
      </c>
      <c r="C35" s="5" t="s">
        <v>27</v>
      </c>
      <c r="D35" s="337">
        <v>293.28000000000003</v>
      </c>
      <c r="E35" s="206">
        <v>302.08</v>
      </c>
      <c r="F35" s="66"/>
      <c r="G35" s="359"/>
      <c r="H35" s="359"/>
      <c r="I35" s="351"/>
      <c r="J35" s="361"/>
    </row>
    <row r="36" spans="2:10">
      <c r="B36" s="91" t="s">
        <v>9</v>
      </c>
      <c r="C36" s="5" t="s">
        <v>28</v>
      </c>
      <c r="D36" s="337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91" t="s">
        <v>29</v>
      </c>
      <c r="C37" s="5" t="s">
        <v>30</v>
      </c>
      <c r="D37" s="337">
        <v>3934.05</v>
      </c>
      <c r="E37" s="206">
        <v>3019.72</v>
      </c>
      <c r="F37" s="66"/>
      <c r="G37" s="359"/>
      <c r="H37" s="359"/>
      <c r="I37" s="351"/>
      <c r="J37" s="361"/>
    </row>
    <row r="38" spans="2:10">
      <c r="B38" s="91" t="s">
        <v>31</v>
      </c>
      <c r="C38" s="5" t="s">
        <v>32</v>
      </c>
      <c r="D38" s="337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92" t="s">
        <v>33</v>
      </c>
      <c r="C39" s="11" t="s">
        <v>34</v>
      </c>
      <c r="D39" s="338">
        <v>0</v>
      </c>
      <c r="E39" s="207">
        <v>0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39">
        <v>81388.100000000006</v>
      </c>
      <c r="E40" s="208">
        <v>64201.98</v>
      </c>
      <c r="G40" s="361"/>
      <c r="H40" s="353"/>
    </row>
    <row r="41" spans="2:10" ht="13.5" thickBot="1">
      <c r="B41" s="87" t="s">
        <v>37</v>
      </c>
      <c r="C41" s="88" t="s">
        <v>38</v>
      </c>
      <c r="D41" s="340">
        <v>449309.98</v>
      </c>
      <c r="E41" s="209">
        <f>SUM(E26,E27,E40)</f>
        <v>445944.42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2488.9101000000001</v>
      </c>
      <c r="E47" s="211">
        <v>1868.8987999999999</v>
      </c>
      <c r="G47" s="351"/>
    </row>
    <row r="48" spans="2:10">
      <c r="B48" s="106" t="s">
        <v>6</v>
      </c>
      <c r="C48" s="11" t="s">
        <v>41</v>
      </c>
      <c r="D48" s="293">
        <v>1941.7026000000001</v>
      </c>
      <c r="E48" s="212">
        <v>1861.1261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199.03</v>
      </c>
      <c r="E50" s="214">
        <v>205.2</v>
      </c>
    </row>
    <row r="51" spans="2:5">
      <c r="B51" s="89" t="s">
        <v>6</v>
      </c>
      <c r="C51" s="5" t="s">
        <v>111</v>
      </c>
      <c r="D51" s="293">
        <v>194.26</v>
      </c>
      <c r="E51" s="214">
        <v>203.07</v>
      </c>
    </row>
    <row r="52" spans="2:5">
      <c r="B52" s="89" t="s">
        <v>8</v>
      </c>
      <c r="C52" s="5" t="s">
        <v>112</v>
      </c>
      <c r="D52" s="293">
        <v>235.3</v>
      </c>
      <c r="E52" s="214">
        <v>239.61</v>
      </c>
    </row>
    <row r="53" spans="2:5" ht="13.5" thickBot="1">
      <c r="B53" s="90" t="s">
        <v>9</v>
      </c>
      <c r="C53" s="15" t="s">
        <v>41</v>
      </c>
      <c r="D53" s="295">
        <v>231.4</v>
      </c>
      <c r="E53" s="215">
        <v>239.61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445944.42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445944.42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445944.42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445944.42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9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Arkusz38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144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2583705.61</v>
      </c>
      <c r="E11" s="230">
        <f>SUM(E12:E16)</f>
        <v>2489472.61</v>
      </c>
    </row>
    <row r="12" spans="2:12">
      <c r="B12" s="121" t="s">
        <v>4</v>
      </c>
      <c r="C12" s="122" t="s">
        <v>5</v>
      </c>
      <c r="D12" s="307">
        <v>2583705.61</v>
      </c>
      <c r="E12" s="226">
        <v>2489472.61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2583705.61</v>
      </c>
      <c r="E21" s="209">
        <f>E11-E17</f>
        <v>2489472.61</v>
      </c>
      <c r="F21" s="70"/>
      <c r="G21" s="354"/>
      <c r="H21" s="354"/>
      <c r="J21" s="356"/>
      <c r="K21" s="355"/>
    </row>
    <row r="22" spans="2:11">
      <c r="B22" s="3"/>
      <c r="C22" s="6"/>
      <c r="D22" s="232"/>
      <c r="E22" s="7"/>
      <c r="G22" s="354"/>
      <c r="H22" s="383"/>
      <c r="J22" s="374"/>
      <c r="K22" s="374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35">
        <v>2902033.65</v>
      </c>
      <c r="E26" s="203">
        <f>D21</f>
        <v>2583705.61</v>
      </c>
      <c r="G26" s="361"/>
    </row>
    <row r="27" spans="2:11">
      <c r="B27" s="8" t="s">
        <v>17</v>
      </c>
      <c r="C27" s="9" t="s">
        <v>108</v>
      </c>
      <c r="D27" s="336">
        <v>-79936.590000000011</v>
      </c>
      <c r="E27" s="204">
        <v>-190895.41999999998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336">
        <v>10293.51</v>
      </c>
      <c r="E28" s="205">
        <v>9051.92</v>
      </c>
      <c r="F28" s="66"/>
      <c r="G28" s="359"/>
      <c r="H28" s="359"/>
      <c r="I28" s="351"/>
      <c r="J28" s="361"/>
    </row>
    <row r="29" spans="2:11">
      <c r="B29" s="129" t="s">
        <v>4</v>
      </c>
      <c r="C29" s="122" t="s">
        <v>20</v>
      </c>
      <c r="D29" s="337">
        <v>10293.5</v>
      </c>
      <c r="E29" s="206">
        <v>3547.34</v>
      </c>
      <c r="F29" s="66"/>
      <c r="G29" s="359"/>
      <c r="H29" s="359"/>
      <c r="I29" s="351"/>
      <c r="J29" s="361"/>
    </row>
    <row r="30" spans="2:11">
      <c r="B30" s="129" t="s">
        <v>6</v>
      </c>
      <c r="C30" s="122" t="s">
        <v>21</v>
      </c>
      <c r="D30" s="337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129" t="s">
        <v>8</v>
      </c>
      <c r="C31" s="122" t="s">
        <v>22</v>
      </c>
      <c r="D31" s="337">
        <v>0.01</v>
      </c>
      <c r="E31" s="206">
        <v>5504.58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336">
        <v>90230.1</v>
      </c>
      <c r="E32" s="205">
        <v>199947.34</v>
      </c>
      <c r="F32" s="66"/>
      <c r="G32" s="372"/>
      <c r="H32" s="359"/>
      <c r="I32" s="351"/>
      <c r="J32" s="361"/>
    </row>
    <row r="33" spans="2:10">
      <c r="B33" s="129" t="s">
        <v>4</v>
      </c>
      <c r="C33" s="122" t="s">
        <v>25</v>
      </c>
      <c r="D33" s="337">
        <v>20115.439999999999</v>
      </c>
      <c r="E33" s="206">
        <v>131593.71</v>
      </c>
      <c r="F33" s="66"/>
      <c r="G33" s="359"/>
      <c r="H33" s="359"/>
      <c r="I33" s="351"/>
      <c r="J33" s="361"/>
    </row>
    <row r="34" spans="2:10">
      <c r="B34" s="129" t="s">
        <v>6</v>
      </c>
      <c r="C34" s="122" t="s">
        <v>26</v>
      </c>
      <c r="D34" s="337">
        <v>44417.05</v>
      </c>
      <c r="E34" s="206">
        <v>35035.24</v>
      </c>
      <c r="F34" s="66"/>
      <c r="G34" s="359"/>
      <c r="H34" s="359"/>
      <c r="I34" s="351"/>
      <c r="J34" s="361"/>
    </row>
    <row r="35" spans="2:10">
      <c r="B35" s="129" t="s">
        <v>8</v>
      </c>
      <c r="C35" s="122" t="s">
        <v>27</v>
      </c>
      <c r="D35" s="337">
        <v>2752.32</v>
      </c>
      <c r="E35" s="206">
        <v>1401.68</v>
      </c>
      <c r="F35" s="66"/>
      <c r="G35" s="359"/>
      <c r="H35" s="359"/>
      <c r="I35" s="351"/>
      <c r="J35" s="361"/>
    </row>
    <row r="36" spans="2:10">
      <c r="B36" s="129" t="s">
        <v>9</v>
      </c>
      <c r="C36" s="122" t="s">
        <v>28</v>
      </c>
      <c r="D36" s="337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129" t="s">
        <v>29</v>
      </c>
      <c r="C37" s="122" t="s">
        <v>30</v>
      </c>
      <c r="D37" s="337">
        <v>22945.29</v>
      </c>
      <c r="E37" s="206">
        <v>20792.939999999999</v>
      </c>
      <c r="F37" s="66"/>
      <c r="G37" s="359"/>
      <c r="H37" s="359"/>
      <c r="I37" s="351"/>
      <c r="J37" s="361"/>
    </row>
    <row r="38" spans="2:10">
      <c r="B38" s="129" t="s">
        <v>31</v>
      </c>
      <c r="C38" s="122" t="s">
        <v>32</v>
      </c>
      <c r="D38" s="337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130" t="s">
        <v>33</v>
      </c>
      <c r="C39" s="131" t="s">
        <v>34</v>
      </c>
      <c r="D39" s="338">
        <v>0</v>
      </c>
      <c r="E39" s="207">
        <v>11123.77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39">
        <v>78453.87</v>
      </c>
      <c r="E40" s="208">
        <v>96662.42</v>
      </c>
      <c r="G40" s="361"/>
    </row>
    <row r="41" spans="2:10" ht="13.5" thickBot="1">
      <c r="B41" s="87" t="s">
        <v>37</v>
      </c>
      <c r="C41" s="88" t="s">
        <v>38</v>
      </c>
      <c r="D41" s="340">
        <v>2900550.93</v>
      </c>
      <c r="E41" s="209">
        <f>SUM(E26,E27,E40)</f>
        <v>2489472.61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16443.048599999998</v>
      </c>
      <c r="E47" s="211">
        <v>13871.500099999999</v>
      </c>
      <c r="G47" s="351"/>
    </row>
    <row r="48" spans="2:10">
      <c r="B48" s="106" t="s">
        <v>6</v>
      </c>
      <c r="C48" s="11" t="s">
        <v>41</v>
      </c>
      <c r="D48" s="293">
        <v>15994.215200000001</v>
      </c>
      <c r="E48" s="212">
        <v>12870.812806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176.49</v>
      </c>
      <c r="E50" s="214">
        <v>186.26</v>
      </c>
    </row>
    <row r="51" spans="2:5">
      <c r="B51" s="89" t="s">
        <v>6</v>
      </c>
      <c r="C51" s="5" t="s">
        <v>111</v>
      </c>
      <c r="D51" s="293">
        <v>176.49</v>
      </c>
      <c r="E51" s="214">
        <v>186.26</v>
      </c>
    </row>
    <row r="52" spans="2:5">
      <c r="B52" s="89" t="s">
        <v>8</v>
      </c>
      <c r="C52" s="5" t="s">
        <v>112</v>
      </c>
      <c r="D52" s="293">
        <v>181.35</v>
      </c>
      <c r="E52" s="214">
        <v>193.59</v>
      </c>
    </row>
    <row r="53" spans="2:5" ht="13.5" thickBot="1">
      <c r="B53" s="90" t="s">
        <v>9</v>
      </c>
      <c r="C53" s="15" t="s">
        <v>41</v>
      </c>
      <c r="D53" s="295">
        <v>181.35</v>
      </c>
      <c r="E53" s="215">
        <v>193.42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2489472.61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2489472.61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2489472.61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2489472.61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6000000000000005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Arkusz39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145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109" t="s">
        <v>106</v>
      </c>
      <c r="D11" s="306">
        <v>5045371.78</v>
      </c>
      <c r="E11" s="230">
        <f>SUM(E12:E16)</f>
        <v>4710286.5599999996</v>
      </c>
    </row>
    <row r="12" spans="2:12">
      <c r="B12" s="93" t="s">
        <v>4</v>
      </c>
      <c r="C12" s="5" t="s">
        <v>5</v>
      </c>
      <c r="D12" s="307">
        <v>5045371.78</v>
      </c>
      <c r="E12" s="226">
        <v>4710286.5599999996</v>
      </c>
    </row>
    <row r="13" spans="2:12">
      <c r="B13" s="93" t="s">
        <v>6</v>
      </c>
      <c r="C13" s="62" t="s">
        <v>7</v>
      </c>
      <c r="D13" s="307">
        <v>0</v>
      </c>
      <c r="E13" s="278">
        <v>0</v>
      </c>
    </row>
    <row r="14" spans="2:12">
      <c r="B14" s="93" t="s">
        <v>8</v>
      </c>
      <c r="C14" s="62" t="s">
        <v>10</v>
      </c>
      <c r="D14" s="307">
        <v>0</v>
      </c>
      <c r="E14" s="278">
        <v>0</v>
      </c>
      <c r="G14" s="352"/>
    </row>
    <row r="15" spans="2:12">
      <c r="B15" s="93" t="s">
        <v>103</v>
      </c>
      <c r="C15" s="62" t="s">
        <v>11</v>
      </c>
      <c r="D15" s="307">
        <v>0</v>
      </c>
      <c r="E15" s="278">
        <v>0</v>
      </c>
    </row>
    <row r="16" spans="2:12">
      <c r="B16" s="94" t="s">
        <v>104</v>
      </c>
      <c r="C16" s="79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93" t="s">
        <v>4</v>
      </c>
      <c r="C18" s="5" t="s">
        <v>11</v>
      </c>
      <c r="D18" s="308">
        <v>0</v>
      </c>
      <c r="E18" s="278">
        <v>0</v>
      </c>
    </row>
    <row r="19" spans="2:11">
      <c r="B19" s="93" t="s">
        <v>6</v>
      </c>
      <c r="C19" s="62" t="s">
        <v>105</v>
      </c>
      <c r="D19" s="307">
        <v>0</v>
      </c>
      <c r="E19" s="278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5045371.78</v>
      </c>
      <c r="E21" s="209">
        <f>E11-E17</f>
        <v>4710286.5599999996</v>
      </c>
      <c r="F21" s="70"/>
      <c r="G21" s="354"/>
      <c r="H21" s="373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35">
        <v>5688035.5899999999</v>
      </c>
      <c r="E26" s="203">
        <f>D21</f>
        <v>5045371.78</v>
      </c>
      <c r="G26" s="361"/>
      <c r="H26" s="353"/>
    </row>
    <row r="27" spans="2:11">
      <c r="B27" s="8" t="s">
        <v>17</v>
      </c>
      <c r="C27" s="9" t="s">
        <v>108</v>
      </c>
      <c r="D27" s="336">
        <v>-382223.08</v>
      </c>
      <c r="E27" s="204">
        <v>-521101.59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336">
        <v>7.0000000000000007E-2</v>
      </c>
      <c r="E28" s="205">
        <v>0</v>
      </c>
      <c r="F28" s="66"/>
      <c r="G28" s="359"/>
      <c r="H28" s="359"/>
      <c r="I28" s="351"/>
      <c r="J28" s="361"/>
    </row>
    <row r="29" spans="2:11">
      <c r="B29" s="91" t="s">
        <v>4</v>
      </c>
      <c r="C29" s="5" t="s">
        <v>20</v>
      </c>
      <c r="D29" s="337">
        <v>0</v>
      </c>
      <c r="E29" s="206">
        <v>0</v>
      </c>
      <c r="F29" s="66"/>
      <c r="G29" s="359"/>
      <c r="H29" s="359"/>
      <c r="I29" s="351"/>
      <c r="J29" s="361"/>
    </row>
    <row r="30" spans="2:11">
      <c r="B30" s="91" t="s">
        <v>6</v>
      </c>
      <c r="C30" s="5" t="s">
        <v>21</v>
      </c>
      <c r="D30" s="337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91" t="s">
        <v>8</v>
      </c>
      <c r="C31" s="5" t="s">
        <v>22</v>
      </c>
      <c r="D31" s="337">
        <v>7.0000000000000007E-2</v>
      </c>
      <c r="E31" s="206">
        <v>0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336">
        <v>382223.15</v>
      </c>
      <c r="E32" s="205">
        <v>521101.59</v>
      </c>
      <c r="F32" s="66"/>
      <c r="G32" s="372"/>
      <c r="H32" s="359"/>
      <c r="I32" s="351"/>
      <c r="J32" s="361"/>
    </row>
    <row r="33" spans="2:10">
      <c r="B33" s="91" t="s">
        <v>4</v>
      </c>
      <c r="C33" s="5" t="s">
        <v>25</v>
      </c>
      <c r="D33" s="337">
        <v>190860.01</v>
      </c>
      <c r="E33" s="206">
        <v>86484.82</v>
      </c>
      <c r="F33" s="66"/>
      <c r="G33" s="359"/>
      <c r="H33" s="359"/>
      <c r="I33" s="351"/>
      <c r="J33" s="361"/>
    </row>
    <row r="34" spans="2:10">
      <c r="B34" s="91" t="s">
        <v>6</v>
      </c>
      <c r="C34" s="5" t="s">
        <v>26</v>
      </c>
      <c r="D34" s="337">
        <v>45289.36</v>
      </c>
      <c r="E34" s="206">
        <v>312039.09999999998</v>
      </c>
      <c r="F34" s="66"/>
      <c r="G34" s="359"/>
      <c r="H34" s="359"/>
      <c r="I34" s="351"/>
      <c r="J34" s="361"/>
    </row>
    <row r="35" spans="2:10">
      <c r="B35" s="91" t="s">
        <v>8</v>
      </c>
      <c r="C35" s="5" t="s">
        <v>27</v>
      </c>
      <c r="D35" s="337">
        <v>54695.91</v>
      </c>
      <c r="E35" s="206">
        <v>67629.570000000007</v>
      </c>
      <c r="F35" s="66"/>
      <c r="G35" s="359"/>
      <c r="H35" s="359"/>
      <c r="I35" s="351"/>
      <c r="J35" s="361"/>
    </row>
    <row r="36" spans="2:10">
      <c r="B36" s="91" t="s">
        <v>9</v>
      </c>
      <c r="C36" s="5" t="s">
        <v>28</v>
      </c>
      <c r="D36" s="337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91" t="s">
        <v>29</v>
      </c>
      <c r="C37" s="5" t="s">
        <v>30</v>
      </c>
      <c r="D37" s="337">
        <v>51695.47</v>
      </c>
      <c r="E37" s="206">
        <v>45888.78</v>
      </c>
      <c r="F37" s="66"/>
      <c r="G37" s="359"/>
      <c r="H37" s="359"/>
      <c r="I37" s="351"/>
      <c r="J37" s="361"/>
    </row>
    <row r="38" spans="2:10">
      <c r="B38" s="91" t="s">
        <v>31</v>
      </c>
      <c r="C38" s="5" t="s">
        <v>32</v>
      </c>
      <c r="D38" s="337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92" t="s">
        <v>33</v>
      </c>
      <c r="C39" s="11" t="s">
        <v>34</v>
      </c>
      <c r="D39" s="338">
        <v>39682.400000000001</v>
      </c>
      <c r="E39" s="207">
        <v>9059.3200000000015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39">
        <v>3290.77</v>
      </c>
      <c r="E40" s="208">
        <v>186016.37</v>
      </c>
      <c r="G40" s="361"/>
      <c r="H40" s="353"/>
    </row>
    <row r="41" spans="2:10" ht="13.5" thickBot="1">
      <c r="B41" s="87" t="s">
        <v>37</v>
      </c>
      <c r="C41" s="88" t="s">
        <v>38</v>
      </c>
      <c r="D41" s="340">
        <v>5309103.28</v>
      </c>
      <c r="E41" s="209">
        <f>SUM(E26,E27,E40)</f>
        <v>4710286.5600000005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64"/>
      <c r="H45" s="364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37354.9326</v>
      </c>
      <c r="E47" s="211">
        <v>32641.339100000001</v>
      </c>
      <c r="G47" s="351"/>
    </row>
    <row r="48" spans="2:10">
      <c r="B48" s="106" t="s">
        <v>6</v>
      </c>
      <c r="C48" s="11" t="s">
        <v>41</v>
      </c>
      <c r="D48" s="293">
        <v>34836.635699999999</v>
      </c>
      <c r="E48" s="212">
        <v>29305.584296000001</v>
      </c>
      <c r="G48" s="363"/>
    </row>
    <row r="49" spans="2:7">
      <c r="B49" s="105" t="s">
        <v>23</v>
      </c>
      <c r="C49" s="107" t="s">
        <v>110</v>
      </c>
      <c r="D49" s="294"/>
      <c r="E49" s="213"/>
    </row>
    <row r="50" spans="2:7">
      <c r="B50" s="89" t="s">
        <v>4</v>
      </c>
      <c r="C50" s="5" t="s">
        <v>40</v>
      </c>
      <c r="D50" s="293">
        <v>152.27000000000001</v>
      </c>
      <c r="E50" s="214">
        <v>154.57</v>
      </c>
    </row>
    <row r="51" spans="2:7">
      <c r="B51" s="89" t="s">
        <v>6</v>
      </c>
      <c r="C51" s="5" t="s">
        <v>111</v>
      </c>
      <c r="D51" s="293">
        <v>150.33000000000001</v>
      </c>
      <c r="E51" s="214">
        <v>152.97999999999999</v>
      </c>
    </row>
    <row r="52" spans="2:7">
      <c r="B52" s="89" t="s">
        <v>8</v>
      </c>
      <c r="C52" s="5" t="s">
        <v>112</v>
      </c>
      <c r="D52" s="293">
        <v>153.22</v>
      </c>
      <c r="E52" s="214">
        <v>161.74</v>
      </c>
    </row>
    <row r="53" spans="2:7" ht="13.5" thickBot="1">
      <c r="B53" s="90" t="s">
        <v>9</v>
      </c>
      <c r="C53" s="15" t="s">
        <v>41</v>
      </c>
      <c r="D53" s="295">
        <v>152.4</v>
      </c>
      <c r="E53" s="215">
        <v>160.72999999999999</v>
      </c>
      <c r="G53" s="367"/>
    </row>
    <row r="54" spans="2:7">
      <c r="B54" s="96"/>
      <c r="C54" s="97"/>
      <c r="D54" s="216"/>
      <c r="E54" s="98"/>
    </row>
    <row r="55" spans="2:7" ht="13.5">
      <c r="B55" s="391" t="s">
        <v>62</v>
      </c>
      <c r="C55" s="396"/>
      <c r="D55" s="396"/>
      <c r="E55" s="396"/>
    </row>
    <row r="56" spans="2:7" ht="14.25" thickBot="1">
      <c r="B56" s="390" t="s">
        <v>113</v>
      </c>
      <c r="C56" s="397"/>
      <c r="D56" s="397"/>
      <c r="E56" s="397"/>
    </row>
    <row r="57" spans="2:7" ht="23.25" thickBot="1">
      <c r="B57" s="385" t="s">
        <v>42</v>
      </c>
      <c r="C57" s="386"/>
      <c r="D57" s="296" t="s">
        <v>119</v>
      </c>
      <c r="E57" s="16" t="s">
        <v>114</v>
      </c>
    </row>
    <row r="58" spans="2:7">
      <c r="B58" s="17" t="s">
        <v>18</v>
      </c>
      <c r="C58" s="108" t="s">
        <v>43</v>
      </c>
      <c r="D58" s="297">
        <f>D64</f>
        <v>4710286.5599999996</v>
      </c>
      <c r="E58" s="26">
        <f>D58/E21</f>
        <v>1</v>
      </c>
    </row>
    <row r="59" spans="2:7" ht="25.5">
      <c r="B59" s="106" t="s">
        <v>4</v>
      </c>
      <c r="C59" s="11" t="s">
        <v>44</v>
      </c>
      <c r="D59" s="298">
        <v>0</v>
      </c>
      <c r="E59" s="72">
        <v>0</v>
      </c>
    </row>
    <row r="60" spans="2:7" ht="25.5">
      <c r="B60" s="89" t="s">
        <v>6</v>
      </c>
      <c r="C60" s="5" t="s">
        <v>45</v>
      </c>
      <c r="D60" s="299">
        <v>0</v>
      </c>
      <c r="E60" s="71">
        <v>0</v>
      </c>
    </row>
    <row r="61" spans="2:7">
      <c r="B61" s="89" t="s">
        <v>8</v>
      </c>
      <c r="C61" s="5" t="s">
        <v>46</v>
      </c>
      <c r="D61" s="299">
        <v>0</v>
      </c>
      <c r="E61" s="71">
        <v>0</v>
      </c>
    </row>
    <row r="62" spans="2:7">
      <c r="B62" s="89" t="s">
        <v>9</v>
      </c>
      <c r="C62" s="5" t="s">
        <v>47</v>
      </c>
      <c r="D62" s="299">
        <v>0</v>
      </c>
      <c r="E62" s="71">
        <v>0</v>
      </c>
    </row>
    <row r="63" spans="2:7">
      <c r="B63" s="89" t="s">
        <v>29</v>
      </c>
      <c r="C63" s="5" t="s">
        <v>48</v>
      </c>
      <c r="D63" s="299">
        <v>0</v>
      </c>
      <c r="E63" s="71">
        <v>0</v>
      </c>
    </row>
    <row r="64" spans="2:7">
      <c r="B64" s="106" t="s">
        <v>31</v>
      </c>
      <c r="C64" s="11" t="s">
        <v>49</v>
      </c>
      <c r="D64" s="298">
        <f>E12</f>
        <v>4710286.5599999996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f>E17</f>
        <v>0</v>
      </c>
      <c r="E73" s="21">
        <f>D73/E21</f>
        <v>0</v>
      </c>
    </row>
    <row r="74" spans="2:5">
      <c r="B74" s="111" t="s">
        <v>64</v>
      </c>
      <c r="C74" s="10" t="s">
        <v>66</v>
      </c>
      <c r="D74" s="302">
        <f>D58-D73</f>
        <v>4710286.5599999996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4710286.5599999996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Arkusz44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J2" s="351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146</v>
      </c>
      <c r="C6" s="389"/>
      <c r="D6" s="389"/>
      <c r="E6" s="389"/>
      <c r="J6" s="351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109" t="s">
        <v>106</v>
      </c>
      <c r="D11" s="306">
        <v>1021643.21</v>
      </c>
      <c r="E11" s="230">
        <f>SUM(E12:E16)</f>
        <v>1006304.17</v>
      </c>
      <c r="F11" s="120"/>
    </row>
    <row r="12" spans="2:12">
      <c r="B12" s="121" t="s">
        <v>4</v>
      </c>
      <c r="C12" s="122" t="s">
        <v>5</v>
      </c>
      <c r="D12" s="307">
        <v>1021643.21</v>
      </c>
      <c r="E12" s="226">
        <v>1006304.17</v>
      </c>
      <c r="F12" s="120"/>
    </row>
    <row r="13" spans="2:12">
      <c r="B13" s="121" t="s">
        <v>6</v>
      </c>
      <c r="C13" s="123" t="s">
        <v>7</v>
      </c>
      <c r="D13" s="307">
        <v>0</v>
      </c>
      <c r="E13" s="278">
        <v>0</v>
      </c>
      <c r="F13" s="120"/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F14" s="120"/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  <c r="F15" s="120"/>
    </row>
    <row r="16" spans="2:12">
      <c r="B16" s="124" t="s">
        <v>104</v>
      </c>
      <c r="C16" s="125" t="s">
        <v>12</v>
      </c>
      <c r="D16" s="308">
        <v>0</v>
      </c>
      <c r="E16" s="278">
        <v>0</v>
      </c>
      <c r="F16" s="120"/>
    </row>
    <row r="17" spans="2:11">
      <c r="B17" s="8" t="s">
        <v>13</v>
      </c>
      <c r="C17" s="10" t="s">
        <v>65</v>
      </c>
      <c r="D17" s="309">
        <v>0</v>
      </c>
      <c r="E17" s="278">
        <v>0</v>
      </c>
      <c r="F17" s="120"/>
    </row>
    <row r="18" spans="2:11">
      <c r="B18" s="121" t="s">
        <v>4</v>
      </c>
      <c r="C18" s="122" t="s">
        <v>11</v>
      </c>
      <c r="D18" s="308">
        <v>0</v>
      </c>
      <c r="E18" s="278">
        <v>0</v>
      </c>
      <c r="F18" s="120"/>
    </row>
    <row r="19" spans="2:11">
      <c r="B19" s="121" t="s">
        <v>6</v>
      </c>
      <c r="C19" s="123" t="s">
        <v>105</v>
      </c>
      <c r="D19" s="307">
        <v>0</v>
      </c>
      <c r="E19" s="278">
        <v>0</v>
      </c>
      <c r="F19" s="120"/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  <c r="F20" s="120"/>
    </row>
    <row r="21" spans="2:11" ht="13.5" thickBot="1">
      <c r="B21" s="398" t="s">
        <v>107</v>
      </c>
      <c r="C21" s="399"/>
      <c r="D21" s="311">
        <v>1021643.21</v>
      </c>
      <c r="E21" s="209">
        <f>E11-E17</f>
        <v>1006304.17</v>
      </c>
      <c r="F21" s="114"/>
      <c r="G21" s="354"/>
      <c r="H21" s="355"/>
      <c r="J21" s="356"/>
      <c r="K21" s="355"/>
    </row>
    <row r="22" spans="2:11">
      <c r="B22" s="3"/>
      <c r="C22" s="6"/>
      <c r="D22" s="232"/>
      <c r="E22" s="7"/>
      <c r="F22" s="120"/>
      <c r="G22" s="354"/>
      <c r="H22" s="383"/>
    </row>
    <row r="23" spans="2:11" ht="13.5">
      <c r="B23" s="391" t="s">
        <v>101</v>
      </c>
      <c r="C23" s="400"/>
      <c r="D23" s="400"/>
      <c r="E23" s="400"/>
      <c r="F23" s="120"/>
      <c r="G23" s="351"/>
    </row>
    <row r="24" spans="2:11" ht="14.25" thickBot="1">
      <c r="B24" s="390" t="s">
        <v>102</v>
      </c>
      <c r="C24" s="401"/>
      <c r="D24" s="401"/>
      <c r="E24" s="401"/>
      <c r="F24" s="120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  <c r="F25" s="120"/>
    </row>
    <row r="26" spans="2:11">
      <c r="B26" s="83" t="s">
        <v>15</v>
      </c>
      <c r="C26" s="84" t="s">
        <v>16</v>
      </c>
      <c r="D26" s="335">
        <v>808964.74</v>
      </c>
      <c r="E26" s="203">
        <f>D21</f>
        <v>1021643.21</v>
      </c>
      <c r="F26" s="120"/>
      <c r="G26" s="351"/>
      <c r="H26" s="353"/>
    </row>
    <row r="27" spans="2:11">
      <c r="B27" s="8" t="s">
        <v>17</v>
      </c>
      <c r="C27" s="9" t="s">
        <v>108</v>
      </c>
      <c r="D27" s="336">
        <v>44404.71</v>
      </c>
      <c r="E27" s="204">
        <v>14074.14</v>
      </c>
      <c r="F27" s="114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336">
        <v>78058.44</v>
      </c>
      <c r="E28" s="205">
        <v>62616.909999999996</v>
      </c>
      <c r="F28" s="114"/>
      <c r="G28" s="359"/>
      <c r="H28" s="359"/>
      <c r="I28" s="351"/>
      <c r="J28" s="361"/>
    </row>
    <row r="29" spans="2:11">
      <c r="B29" s="129" t="s">
        <v>4</v>
      </c>
      <c r="C29" s="122" t="s">
        <v>20</v>
      </c>
      <c r="D29" s="337">
        <v>52644.81</v>
      </c>
      <c r="E29" s="206">
        <v>49453.3</v>
      </c>
      <c r="F29" s="114"/>
      <c r="G29" s="359"/>
      <c r="H29" s="359"/>
      <c r="I29" s="351"/>
      <c r="J29" s="361"/>
    </row>
    <row r="30" spans="2:11">
      <c r="B30" s="129" t="s">
        <v>6</v>
      </c>
      <c r="C30" s="122" t="s">
        <v>21</v>
      </c>
      <c r="D30" s="337">
        <v>0</v>
      </c>
      <c r="E30" s="206">
        <v>0</v>
      </c>
      <c r="F30" s="114"/>
      <c r="G30" s="359"/>
      <c r="H30" s="359"/>
      <c r="I30" s="351"/>
      <c r="J30" s="361"/>
    </row>
    <row r="31" spans="2:11">
      <c r="B31" s="129" t="s">
        <v>8</v>
      </c>
      <c r="C31" s="122" t="s">
        <v>22</v>
      </c>
      <c r="D31" s="337">
        <v>25413.63</v>
      </c>
      <c r="E31" s="206">
        <v>13163.61</v>
      </c>
      <c r="F31" s="114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336">
        <v>33653.730000000003</v>
      </c>
      <c r="E32" s="205">
        <v>48542.77</v>
      </c>
      <c r="F32" s="114"/>
      <c r="G32" s="372"/>
      <c r="H32" s="359"/>
      <c r="I32" s="351"/>
      <c r="J32" s="361"/>
    </row>
    <row r="33" spans="2:10">
      <c r="B33" s="129" t="s">
        <v>4</v>
      </c>
      <c r="C33" s="122" t="s">
        <v>25</v>
      </c>
      <c r="D33" s="337">
        <v>25846.850000000002</v>
      </c>
      <c r="E33" s="206">
        <v>36811.660000000003</v>
      </c>
      <c r="F33" s="114"/>
      <c r="G33" s="359"/>
      <c r="H33" s="359"/>
      <c r="I33" s="351"/>
      <c r="J33" s="361"/>
    </row>
    <row r="34" spans="2:10">
      <c r="B34" s="129" t="s">
        <v>6</v>
      </c>
      <c r="C34" s="122" t="s">
        <v>26</v>
      </c>
      <c r="D34" s="337">
        <v>0</v>
      </c>
      <c r="E34" s="206">
        <v>0</v>
      </c>
      <c r="F34" s="114"/>
      <c r="G34" s="359"/>
      <c r="H34" s="359"/>
      <c r="I34" s="351"/>
      <c r="J34" s="361"/>
    </row>
    <row r="35" spans="2:10">
      <c r="B35" s="129" t="s">
        <v>8</v>
      </c>
      <c r="C35" s="122" t="s">
        <v>27</v>
      </c>
      <c r="D35" s="337">
        <v>4766.99</v>
      </c>
      <c r="E35" s="206">
        <v>4551.83</v>
      </c>
      <c r="F35" s="114"/>
      <c r="G35" s="359"/>
      <c r="H35" s="359"/>
      <c r="I35" s="351"/>
      <c r="J35" s="361"/>
    </row>
    <row r="36" spans="2:10">
      <c r="B36" s="129" t="s">
        <v>9</v>
      </c>
      <c r="C36" s="122" t="s">
        <v>28</v>
      </c>
      <c r="D36" s="337">
        <v>0</v>
      </c>
      <c r="E36" s="206">
        <v>0</v>
      </c>
      <c r="F36" s="114"/>
      <c r="G36" s="359"/>
      <c r="H36" s="359"/>
      <c r="I36" s="351"/>
      <c r="J36" s="361"/>
    </row>
    <row r="37" spans="2:10" ht="25.5">
      <c r="B37" s="129" t="s">
        <v>29</v>
      </c>
      <c r="C37" s="122" t="s">
        <v>30</v>
      </c>
      <c r="D37" s="337">
        <v>3039.89</v>
      </c>
      <c r="E37" s="206">
        <v>3513.8</v>
      </c>
      <c r="F37" s="114"/>
      <c r="G37" s="359"/>
      <c r="H37" s="359"/>
      <c r="I37" s="351"/>
      <c r="J37" s="361"/>
    </row>
    <row r="38" spans="2:10">
      <c r="B38" s="129" t="s">
        <v>31</v>
      </c>
      <c r="C38" s="122" t="s">
        <v>32</v>
      </c>
      <c r="D38" s="337">
        <v>0</v>
      </c>
      <c r="E38" s="206">
        <v>0</v>
      </c>
      <c r="F38" s="114"/>
      <c r="G38" s="359"/>
      <c r="H38" s="359"/>
      <c r="I38" s="351"/>
      <c r="J38" s="361"/>
    </row>
    <row r="39" spans="2:10">
      <c r="B39" s="130" t="s">
        <v>33</v>
      </c>
      <c r="C39" s="131" t="s">
        <v>34</v>
      </c>
      <c r="D39" s="338">
        <v>0</v>
      </c>
      <c r="E39" s="207">
        <v>3665.48</v>
      </c>
      <c r="F39" s="114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39">
        <v>100109.54</v>
      </c>
      <c r="E40" s="208">
        <v>-29413.18</v>
      </c>
      <c r="F40" s="120"/>
      <c r="G40" s="361"/>
      <c r="H40" s="353"/>
    </row>
    <row r="41" spans="2:10" ht="13.5" thickBot="1">
      <c r="B41" s="87" t="s">
        <v>37</v>
      </c>
      <c r="C41" s="88" t="s">
        <v>38</v>
      </c>
      <c r="D41" s="340">
        <v>953478.99</v>
      </c>
      <c r="E41" s="209">
        <f>SUM(E26,E27,E40)</f>
        <v>1006304.1699999999</v>
      </c>
      <c r="F41" s="114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64"/>
      <c r="H46" s="364"/>
    </row>
    <row r="47" spans="2:10">
      <c r="B47" s="89" t="s">
        <v>4</v>
      </c>
      <c r="C47" s="5" t="s">
        <v>40</v>
      </c>
      <c r="D47" s="293">
        <v>4394.1089000000002</v>
      </c>
      <c r="E47" s="211">
        <v>4966.1832000000004</v>
      </c>
      <c r="G47" s="351"/>
    </row>
    <row r="48" spans="2:10">
      <c r="B48" s="106" t="s">
        <v>6</v>
      </c>
      <c r="C48" s="11" t="s">
        <v>41</v>
      </c>
      <c r="D48" s="293">
        <v>4475.7147000000004</v>
      </c>
      <c r="E48" s="212">
        <v>5037.8181000000004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150.94</v>
      </c>
      <c r="E50" s="214">
        <v>205.72</v>
      </c>
    </row>
    <row r="51" spans="2:5">
      <c r="B51" s="89" t="s">
        <v>6</v>
      </c>
      <c r="C51" s="5" t="s">
        <v>111</v>
      </c>
      <c r="D51" s="293">
        <v>150.93</v>
      </c>
      <c r="E51" s="214">
        <v>179.33</v>
      </c>
    </row>
    <row r="52" spans="2:5">
      <c r="B52" s="89" t="s">
        <v>8</v>
      </c>
      <c r="C52" s="5" t="s">
        <v>112</v>
      </c>
      <c r="D52" s="293">
        <v>166.71</v>
      </c>
      <c r="E52" s="214">
        <v>214.28</v>
      </c>
    </row>
    <row r="53" spans="2:5" ht="13.5" thickBot="1">
      <c r="B53" s="90" t="s">
        <v>9</v>
      </c>
      <c r="C53" s="15" t="s">
        <v>41</v>
      </c>
      <c r="D53" s="295">
        <v>165.25</v>
      </c>
      <c r="E53" s="215">
        <v>199.75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1006304.17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E12</f>
        <v>1006304.17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f>E17</f>
        <v>0</v>
      </c>
      <c r="E73" s="21">
        <f>D73/E21</f>
        <v>0</v>
      </c>
    </row>
    <row r="74" spans="2:5">
      <c r="B74" s="111" t="s">
        <v>64</v>
      </c>
      <c r="C74" s="10" t="s">
        <v>66</v>
      </c>
      <c r="D74" s="302">
        <f>D58-D73</f>
        <v>1006304.17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1006304.17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9:E9"/>
    <mergeCell ref="B2:E2"/>
    <mergeCell ref="B3:E3"/>
    <mergeCell ref="B5:E5"/>
    <mergeCell ref="B6:E6"/>
    <mergeCell ref="B8:E8"/>
    <mergeCell ref="B56:E56"/>
    <mergeCell ref="B57:C57"/>
    <mergeCell ref="B21:C21"/>
    <mergeCell ref="B23:E23"/>
    <mergeCell ref="B24:E24"/>
    <mergeCell ref="B43:E43"/>
    <mergeCell ref="B44:E44"/>
    <mergeCell ref="B55:E55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Arkusz45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147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253033.29</v>
      </c>
      <c r="E11" s="230">
        <f>SUM(E12:E16)</f>
        <v>260434.96</v>
      </c>
    </row>
    <row r="12" spans="2:12">
      <c r="B12" s="93" t="s">
        <v>4</v>
      </c>
      <c r="C12" s="5" t="s">
        <v>5</v>
      </c>
      <c r="D12" s="307">
        <v>253033.29</v>
      </c>
      <c r="E12" s="226">
        <v>260434.96</v>
      </c>
    </row>
    <row r="13" spans="2:12">
      <c r="B13" s="93" t="s">
        <v>6</v>
      </c>
      <c r="C13" s="62" t="s">
        <v>7</v>
      </c>
      <c r="D13" s="307">
        <v>0</v>
      </c>
      <c r="E13" s="278">
        <v>0</v>
      </c>
    </row>
    <row r="14" spans="2:12">
      <c r="B14" s="93" t="s">
        <v>8</v>
      </c>
      <c r="C14" s="62" t="s">
        <v>10</v>
      </c>
      <c r="D14" s="307">
        <v>0</v>
      </c>
      <c r="E14" s="278">
        <v>0</v>
      </c>
      <c r="G14" s="352"/>
    </row>
    <row r="15" spans="2:12">
      <c r="B15" s="93" t="s">
        <v>103</v>
      </c>
      <c r="C15" s="62" t="s">
        <v>11</v>
      </c>
      <c r="D15" s="307">
        <v>0</v>
      </c>
      <c r="E15" s="278">
        <v>0</v>
      </c>
    </row>
    <row r="16" spans="2:12">
      <c r="B16" s="94" t="s">
        <v>104</v>
      </c>
      <c r="C16" s="79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93" t="s">
        <v>4</v>
      </c>
      <c r="C18" s="5" t="s">
        <v>11</v>
      </c>
      <c r="D18" s="308">
        <v>0</v>
      </c>
      <c r="E18" s="278">
        <v>0</v>
      </c>
    </row>
    <row r="19" spans="2:11">
      <c r="B19" s="93" t="s">
        <v>6</v>
      </c>
      <c r="C19" s="62" t="s">
        <v>105</v>
      </c>
      <c r="D19" s="307">
        <v>0</v>
      </c>
      <c r="E19" s="278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253033.29</v>
      </c>
      <c r="E21" s="209">
        <f>E11-E17</f>
        <v>260434.96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35">
        <v>272744</v>
      </c>
      <c r="E26" s="203">
        <f>D21</f>
        <v>253033.29</v>
      </c>
      <c r="G26" s="351"/>
    </row>
    <row r="27" spans="2:11">
      <c r="B27" s="8" t="s">
        <v>17</v>
      </c>
      <c r="C27" s="9" t="s">
        <v>108</v>
      </c>
      <c r="D27" s="336">
        <v>-6321.09</v>
      </c>
      <c r="E27" s="204">
        <v>10519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336">
        <v>18849.89</v>
      </c>
      <c r="E28" s="205">
        <v>17942.5</v>
      </c>
      <c r="F28" s="66"/>
      <c r="G28" s="359"/>
      <c r="H28" s="359"/>
      <c r="I28" s="351"/>
      <c r="J28" s="361"/>
    </row>
    <row r="29" spans="2:11">
      <c r="B29" s="91" t="s">
        <v>4</v>
      </c>
      <c r="C29" s="5" t="s">
        <v>20</v>
      </c>
      <c r="D29" s="337">
        <v>18849.89</v>
      </c>
      <c r="E29" s="206">
        <v>17942.5</v>
      </c>
      <c r="F29" s="66"/>
      <c r="G29" s="359"/>
      <c r="H29" s="359"/>
      <c r="I29" s="351"/>
      <c r="J29" s="361"/>
    </row>
    <row r="30" spans="2:11">
      <c r="B30" s="91" t="s">
        <v>6</v>
      </c>
      <c r="C30" s="5" t="s">
        <v>21</v>
      </c>
      <c r="D30" s="337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91" t="s">
        <v>8</v>
      </c>
      <c r="C31" s="5" t="s">
        <v>22</v>
      </c>
      <c r="D31" s="337">
        <v>0</v>
      </c>
      <c r="E31" s="206">
        <v>0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336">
        <v>25170.980000000003</v>
      </c>
      <c r="E32" s="205">
        <v>7423.5</v>
      </c>
      <c r="F32" s="66"/>
      <c r="G32" s="372"/>
      <c r="H32" s="359"/>
      <c r="I32" s="351"/>
      <c r="J32" s="361"/>
    </row>
    <row r="33" spans="2:10">
      <c r="B33" s="91" t="s">
        <v>4</v>
      </c>
      <c r="C33" s="5" t="s">
        <v>25</v>
      </c>
      <c r="D33" s="337">
        <v>20152.21</v>
      </c>
      <c r="E33" s="206">
        <v>4996.54</v>
      </c>
      <c r="F33" s="66"/>
      <c r="G33" s="359"/>
      <c r="H33" s="359"/>
      <c r="I33" s="351"/>
      <c r="J33" s="361"/>
    </row>
    <row r="34" spans="2:10">
      <c r="B34" s="91" t="s">
        <v>6</v>
      </c>
      <c r="C34" s="5" t="s">
        <v>26</v>
      </c>
      <c r="D34" s="337">
        <v>0</v>
      </c>
      <c r="E34" s="206">
        <v>0</v>
      </c>
      <c r="F34" s="66"/>
      <c r="G34" s="359"/>
      <c r="H34" s="359"/>
      <c r="I34" s="351"/>
      <c r="J34" s="361"/>
    </row>
    <row r="35" spans="2:10">
      <c r="B35" s="91" t="s">
        <v>8</v>
      </c>
      <c r="C35" s="5" t="s">
        <v>27</v>
      </c>
      <c r="D35" s="337">
        <v>1973.89</v>
      </c>
      <c r="E35" s="206">
        <v>1579.87</v>
      </c>
      <c r="F35" s="66"/>
      <c r="G35" s="359"/>
      <c r="H35" s="359"/>
      <c r="I35" s="351"/>
      <c r="J35" s="361"/>
    </row>
    <row r="36" spans="2:10">
      <c r="B36" s="91" t="s">
        <v>9</v>
      </c>
      <c r="C36" s="5" t="s">
        <v>28</v>
      </c>
      <c r="D36" s="337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91" t="s">
        <v>29</v>
      </c>
      <c r="C37" s="5" t="s">
        <v>30</v>
      </c>
      <c r="D37" s="337">
        <v>953.12</v>
      </c>
      <c r="E37" s="206">
        <v>847.09</v>
      </c>
      <c r="F37" s="66"/>
      <c r="G37" s="359"/>
      <c r="H37" s="359"/>
      <c r="I37" s="351"/>
      <c r="J37" s="361"/>
    </row>
    <row r="38" spans="2:10">
      <c r="B38" s="91" t="s">
        <v>31</v>
      </c>
      <c r="C38" s="5" t="s">
        <v>32</v>
      </c>
      <c r="D38" s="337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92" t="s">
        <v>33</v>
      </c>
      <c r="C39" s="11" t="s">
        <v>34</v>
      </c>
      <c r="D39" s="338">
        <v>2091.7600000000002</v>
      </c>
      <c r="E39" s="207">
        <v>0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39">
        <v>7924.93</v>
      </c>
      <c r="E40" s="208">
        <v>-3117.33</v>
      </c>
      <c r="G40" s="361"/>
      <c r="H40" s="353"/>
    </row>
    <row r="41" spans="2:10" ht="13.5" thickBot="1">
      <c r="B41" s="87" t="s">
        <v>37</v>
      </c>
      <c r="C41" s="88" t="s">
        <v>38</v>
      </c>
      <c r="D41" s="340">
        <v>274347.84000000003</v>
      </c>
      <c r="E41" s="209">
        <f>SUM(E26,E27,E40)</f>
        <v>260434.96000000005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6.5" thickBot="1">
      <c r="B44" s="390" t="s">
        <v>118</v>
      </c>
      <c r="C44" s="390"/>
      <c r="D44" s="390"/>
      <c r="E44" s="390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2258.3753999999999</v>
      </c>
      <c r="E47" s="211">
        <v>1966.529</v>
      </c>
      <c r="G47" s="351"/>
    </row>
    <row r="48" spans="2:10">
      <c r="B48" s="106" t="s">
        <v>6</v>
      </c>
      <c r="C48" s="11" t="s">
        <v>41</v>
      </c>
      <c r="D48" s="293">
        <v>2206.2552879999998</v>
      </c>
      <c r="E48" s="212">
        <v>2049.3780000000002</v>
      </c>
      <c r="G48" s="364"/>
      <c r="H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120.77</v>
      </c>
      <c r="E50" s="214">
        <v>128.66999999999999</v>
      </c>
    </row>
    <row r="51" spans="2:5">
      <c r="B51" s="89" t="s">
        <v>6</v>
      </c>
      <c r="C51" s="5" t="s">
        <v>111</v>
      </c>
      <c r="D51" s="293">
        <v>119.61</v>
      </c>
      <c r="E51" s="214">
        <v>122.05</v>
      </c>
    </row>
    <row r="52" spans="2:5">
      <c r="B52" s="89" t="s">
        <v>8</v>
      </c>
      <c r="C52" s="5" t="s">
        <v>112</v>
      </c>
      <c r="D52" s="293">
        <v>124.8</v>
      </c>
      <c r="E52" s="214">
        <v>131.30000000000001</v>
      </c>
    </row>
    <row r="53" spans="2:5" ht="13.5" thickBot="1">
      <c r="B53" s="90" t="s">
        <v>9</v>
      </c>
      <c r="C53" s="15" t="s">
        <v>41</v>
      </c>
      <c r="D53" s="295">
        <v>124.35</v>
      </c>
      <c r="E53" s="215">
        <v>127.08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260434.96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260434.96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260434.96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260434.96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Arkusz46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148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740420.37</v>
      </c>
      <c r="E11" s="230">
        <f>SUM(E12:E16)</f>
        <v>728146.22</v>
      </c>
    </row>
    <row r="12" spans="2:12">
      <c r="B12" s="93" t="s">
        <v>4</v>
      </c>
      <c r="C12" s="5" t="s">
        <v>5</v>
      </c>
      <c r="D12" s="307">
        <v>740420.37</v>
      </c>
      <c r="E12" s="226">
        <v>728146.22</v>
      </c>
    </row>
    <row r="13" spans="2:12">
      <c r="B13" s="93" t="s">
        <v>6</v>
      </c>
      <c r="C13" s="62" t="s">
        <v>7</v>
      </c>
      <c r="D13" s="307">
        <v>0</v>
      </c>
      <c r="E13" s="278">
        <v>0</v>
      </c>
    </row>
    <row r="14" spans="2:12">
      <c r="B14" s="93" t="s">
        <v>8</v>
      </c>
      <c r="C14" s="62" t="s">
        <v>10</v>
      </c>
      <c r="D14" s="307">
        <v>0</v>
      </c>
      <c r="E14" s="278">
        <v>0</v>
      </c>
      <c r="G14" s="352"/>
    </row>
    <row r="15" spans="2:12">
      <c r="B15" s="93" t="s">
        <v>103</v>
      </c>
      <c r="C15" s="62" t="s">
        <v>11</v>
      </c>
      <c r="D15" s="307">
        <v>0</v>
      </c>
      <c r="E15" s="278">
        <v>0</v>
      </c>
    </row>
    <row r="16" spans="2:12">
      <c r="B16" s="94" t="s">
        <v>104</v>
      </c>
      <c r="C16" s="79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93" t="s">
        <v>4</v>
      </c>
      <c r="C18" s="5" t="s">
        <v>11</v>
      </c>
      <c r="D18" s="308">
        <v>0</v>
      </c>
      <c r="E18" s="278">
        <v>0</v>
      </c>
    </row>
    <row r="19" spans="2:11">
      <c r="B19" s="93" t="s">
        <v>6</v>
      </c>
      <c r="C19" s="62" t="s">
        <v>105</v>
      </c>
      <c r="D19" s="307">
        <v>0</v>
      </c>
      <c r="E19" s="278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740420.37</v>
      </c>
      <c r="E21" s="209">
        <f>E11-E17</f>
        <v>728146.22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35">
        <v>646821.65</v>
      </c>
      <c r="E26" s="203">
        <f>D21</f>
        <v>740420.37</v>
      </c>
      <c r="G26" s="351"/>
    </row>
    <row r="27" spans="2:11">
      <c r="B27" s="8" t="s">
        <v>17</v>
      </c>
      <c r="C27" s="9" t="s">
        <v>108</v>
      </c>
      <c r="D27" s="336">
        <v>13334.98</v>
      </c>
      <c r="E27" s="204">
        <v>281.81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336">
        <v>30485.54</v>
      </c>
      <c r="E28" s="205">
        <v>27876.33</v>
      </c>
      <c r="F28" s="66"/>
      <c r="G28" s="359"/>
      <c r="H28" s="359"/>
      <c r="I28" s="351"/>
      <c r="J28" s="361"/>
    </row>
    <row r="29" spans="2:11">
      <c r="B29" s="91" t="s">
        <v>4</v>
      </c>
      <c r="C29" s="5" t="s">
        <v>20</v>
      </c>
      <c r="D29" s="337">
        <v>30485.49</v>
      </c>
      <c r="E29" s="206">
        <v>27876.29</v>
      </c>
      <c r="F29" s="66"/>
      <c r="G29" s="359"/>
      <c r="H29" s="359"/>
      <c r="I29" s="351"/>
      <c r="J29" s="361"/>
    </row>
    <row r="30" spans="2:11">
      <c r="B30" s="91" t="s">
        <v>6</v>
      </c>
      <c r="C30" s="5" t="s">
        <v>21</v>
      </c>
      <c r="D30" s="337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91" t="s">
        <v>8</v>
      </c>
      <c r="C31" s="5" t="s">
        <v>22</v>
      </c>
      <c r="D31" s="337">
        <v>0.05</v>
      </c>
      <c r="E31" s="206">
        <v>0.04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336">
        <v>17150.560000000001</v>
      </c>
      <c r="E32" s="205">
        <v>27594.52</v>
      </c>
      <c r="F32" s="66"/>
      <c r="G32" s="372"/>
      <c r="H32" s="359"/>
      <c r="I32" s="351"/>
      <c r="J32" s="361"/>
    </row>
    <row r="33" spans="2:10">
      <c r="B33" s="91" t="s">
        <v>4</v>
      </c>
      <c r="C33" s="5" t="s">
        <v>25</v>
      </c>
      <c r="D33" s="337">
        <v>12025.59</v>
      </c>
      <c r="E33" s="206">
        <v>22563.08</v>
      </c>
      <c r="F33" s="66"/>
      <c r="G33" s="359"/>
      <c r="H33" s="359"/>
      <c r="I33" s="351"/>
      <c r="J33" s="361"/>
    </row>
    <row r="34" spans="2:10">
      <c r="B34" s="91" t="s">
        <v>6</v>
      </c>
      <c r="C34" s="5" t="s">
        <v>26</v>
      </c>
      <c r="D34" s="337">
        <v>0</v>
      </c>
      <c r="E34" s="206">
        <v>0</v>
      </c>
      <c r="F34" s="66"/>
      <c r="G34" s="359"/>
      <c r="H34" s="359"/>
      <c r="I34" s="351"/>
      <c r="J34" s="361"/>
    </row>
    <row r="35" spans="2:10">
      <c r="B35" s="91" t="s">
        <v>8</v>
      </c>
      <c r="C35" s="5" t="s">
        <v>27</v>
      </c>
      <c r="D35" s="337">
        <v>2772.44</v>
      </c>
      <c r="E35" s="206">
        <v>2515.79</v>
      </c>
      <c r="F35" s="66"/>
      <c r="G35" s="359"/>
      <c r="H35" s="359"/>
      <c r="I35" s="351"/>
      <c r="J35" s="361"/>
    </row>
    <row r="36" spans="2:10">
      <c r="B36" s="91" t="s">
        <v>9</v>
      </c>
      <c r="C36" s="5" t="s">
        <v>28</v>
      </c>
      <c r="D36" s="337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91" t="s">
        <v>29</v>
      </c>
      <c r="C37" s="5" t="s">
        <v>30</v>
      </c>
      <c r="D37" s="337">
        <v>2352.5300000000002</v>
      </c>
      <c r="E37" s="206">
        <v>2515.65</v>
      </c>
      <c r="F37" s="66"/>
      <c r="G37" s="359"/>
      <c r="H37" s="359"/>
      <c r="I37" s="351"/>
      <c r="J37" s="361"/>
    </row>
    <row r="38" spans="2:10">
      <c r="B38" s="91" t="s">
        <v>31</v>
      </c>
      <c r="C38" s="5" t="s">
        <v>32</v>
      </c>
      <c r="D38" s="337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92" t="s">
        <v>33</v>
      </c>
      <c r="C39" s="11" t="s">
        <v>34</v>
      </c>
      <c r="D39" s="338">
        <v>0</v>
      </c>
      <c r="E39" s="207">
        <v>0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39">
        <v>54778.57</v>
      </c>
      <c r="E40" s="208">
        <v>-12555.96</v>
      </c>
      <c r="G40" s="361"/>
    </row>
    <row r="41" spans="2:10" ht="13.5" thickBot="1">
      <c r="B41" s="87" t="s">
        <v>37</v>
      </c>
      <c r="C41" s="88" t="s">
        <v>38</v>
      </c>
      <c r="D41" s="340">
        <v>714935.2</v>
      </c>
      <c r="E41" s="209">
        <f>SUM(E26,E27,E40)</f>
        <v>728146.22000000009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4372.7802000000001</v>
      </c>
      <c r="E47" s="211">
        <v>4453.3885</v>
      </c>
      <c r="G47" s="351"/>
      <c r="H47" s="364"/>
    </row>
    <row r="48" spans="2:10">
      <c r="B48" s="106" t="s">
        <v>6</v>
      </c>
      <c r="C48" s="11" t="s">
        <v>41</v>
      </c>
      <c r="D48" s="293">
        <v>4459.1480000000001</v>
      </c>
      <c r="E48" s="212">
        <v>4456.7646999999997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147.91999999999999</v>
      </c>
      <c r="E50" s="214">
        <v>166.26</v>
      </c>
    </row>
    <row r="51" spans="2:5">
      <c r="B51" s="89" t="s">
        <v>6</v>
      </c>
      <c r="C51" s="5" t="s">
        <v>111</v>
      </c>
      <c r="D51" s="293">
        <v>146.88</v>
      </c>
      <c r="E51" s="214">
        <v>151.4</v>
      </c>
    </row>
    <row r="52" spans="2:5">
      <c r="B52" s="89" t="s">
        <v>8</v>
      </c>
      <c r="C52" s="5" t="s">
        <v>112</v>
      </c>
      <c r="D52" s="293">
        <v>160.78</v>
      </c>
      <c r="E52" s="214">
        <v>171.16</v>
      </c>
    </row>
    <row r="53" spans="2:5" ht="13.5" thickBot="1">
      <c r="B53" s="90" t="s">
        <v>9</v>
      </c>
      <c r="C53" s="15" t="s">
        <v>41</v>
      </c>
      <c r="D53" s="295">
        <v>160.33000000000001</v>
      </c>
      <c r="E53" s="215">
        <v>163.38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728146.22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728146.22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728146.22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728146.22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6:E56"/>
    <mergeCell ref="B57:C57"/>
    <mergeCell ref="B21:C21"/>
    <mergeCell ref="B23:E23"/>
    <mergeCell ref="B24:E24"/>
    <mergeCell ref="B43:E43"/>
    <mergeCell ref="B44:E44"/>
    <mergeCell ref="B55:E55"/>
    <mergeCell ref="B9:E9"/>
    <mergeCell ref="B2:E2"/>
    <mergeCell ref="B3:E3"/>
    <mergeCell ref="B5:E5"/>
    <mergeCell ref="B6:E6"/>
    <mergeCell ref="B8:E8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Arkusz53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196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266638.96000000002</v>
      </c>
      <c r="E11" s="230">
        <f>SUM(E12:E16)</f>
        <v>286810.3</v>
      </c>
    </row>
    <row r="12" spans="2:12">
      <c r="B12" s="121" t="s">
        <v>4</v>
      </c>
      <c r="C12" s="122" t="s">
        <v>5</v>
      </c>
      <c r="D12" s="307">
        <v>266638.96000000002</v>
      </c>
      <c r="E12" s="226">
        <v>286810.3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266638.96000000002</v>
      </c>
      <c r="E21" s="209">
        <f>E11-E17</f>
        <v>286810.3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35">
        <v>451341.79</v>
      </c>
      <c r="E26" s="203">
        <f>D21</f>
        <v>266638.96000000002</v>
      </c>
      <c r="G26" s="361"/>
    </row>
    <row r="27" spans="2:11">
      <c r="B27" s="8" t="s">
        <v>17</v>
      </c>
      <c r="C27" s="9" t="s">
        <v>108</v>
      </c>
      <c r="D27" s="336">
        <v>-171780.95</v>
      </c>
      <c r="E27" s="204">
        <v>-2302.2600000000002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336">
        <v>0</v>
      </c>
      <c r="E28" s="205">
        <v>0.02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337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337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337">
        <v>0</v>
      </c>
      <c r="E31" s="206">
        <v>0.02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336">
        <v>171780.95</v>
      </c>
      <c r="E32" s="205">
        <v>2302.2800000000002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337">
        <v>168311.26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337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337">
        <v>556.33000000000004</v>
      </c>
      <c r="E35" s="206">
        <v>81.39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337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337">
        <v>2913.35</v>
      </c>
      <c r="E37" s="206">
        <v>2220.89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337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338">
        <v>0.01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39">
        <v>21388.35</v>
      </c>
      <c r="E40" s="208">
        <v>22473.599999999999</v>
      </c>
      <c r="G40" s="361"/>
    </row>
    <row r="41" spans="2:10" ht="13.5" thickBot="1">
      <c r="B41" s="87" t="s">
        <v>37</v>
      </c>
      <c r="C41" s="88" t="s">
        <v>38</v>
      </c>
      <c r="D41" s="340">
        <v>300949.19</v>
      </c>
      <c r="E41" s="209">
        <f>SUM(E26,E27,E40)</f>
        <v>286810.3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30787.297999999999</v>
      </c>
      <c r="E47" s="211">
        <v>17484.522000000001</v>
      </c>
      <c r="G47" s="351"/>
    </row>
    <row r="48" spans="2:10">
      <c r="B48" s="133" t="s">
        <v>6</v>
      </c>
      <c r="C48" s="131" t="s">
        <v>41</v>
      </c>
      <c r="D48" s="293">
        <v>19721.440999999999</v>
      </c>
      <c r="E48" s="212">
        <v>17340.404999999999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14.66</v>
      </c>
      <c r="E50" s="214">
        <v>15.25</v>
      </c>
    </row>
    <row r="51" spans="2:5">
      <c r="B51" s="132" t="s">
        <v>6</v>
      </c>
      <c r="C51" s="122" t="s">
        <v>111</v>
      </c>
      <c r="D51" s="293">
        <v>14.040000000000001</v>
      </c>
      <c r="E51" s="214">
        <v>13.88</v>
      </c>
    </row>
    <row r="52" spans="2:5">
      <c r="B52" s="132" t="s">
        <v>8</v>
      </c>
      <c r="C52" s="122" t="s">
        <v>112</v>
      </c>
      <c r="D52" s="293">
        <v>16.04</v>
      </c>
      <c r="E52" s="214">
        <v>16.84</v>
      </c>
    </row>
    <row r="53" spans="2:5" ht="13.5" thickBot="1">
      <c r="B53" s="134" t="s">
        <v>9</v>
      </c>
      <c r="C53" s="135" t="s">
        <v>41</v>
      </c>
      <c r="D53" s="295">
        <v>15.26</v>
      </c>
      <c r="E53" s="215">
        <v>16.54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286810.3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286810.3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286810.3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286810.3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81"/>
  <sheetViews>
    <sheetView zoomScale="64" zoomScaleNormal="64" workbookViewId="0">
      <selection activeCell="K1" sqref="K1:K1048576"/>
    </sheetView>
  </sheetViews>
  <sheetFormatPr defaultRowHeight="12.75"/>
  <cols>
    <col min="1" max="1" width="9.140625" style="22"/>
    <col min="2" max="2" width="4.140625" style="22" bestFit="1" customWidth="1"/>
    <col min="3" max="3" width="77.7109375" style="22" customWidth="1"/>
    <col min="4" max="4" width="17" style="120" bestFit="1" customWidth="1"/>
    <col min="5" max="5" width="16.425781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customWidth="1"/>
    <col min="11" max="11" width="7" style="350" bestFit="1" customWidth="1"/>
    <col min="12" max="12" width="12.42578125" bestFit="1" customWidth="1"/>
    <col min="14" max="14" width="12.42578125" bestFit="1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135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229" t="s">
        <v>200</v>
      </c>
      <c r="G10" s="351"/>
    </row>
    <row r="11" spans="2:12">
      <c r="B11" s="78" t="s">
        <v>3</v>
      </c>
      <c r="C11" s="109" t="s">
        <v>106</v>
      </c>
      <c r="D11" s="306">
        <v>86364588.450000003</v>
      </c>
      <c r="E11" s="230">
        <f>SUM(E12:E14,E16)</f>
        <v>89162106.429999992</v>
      </c>
      <c r="H11" s="351"/>
    </row>
    <row r="12" spans="2:12">
      <c r="B12" s="121" t="s">
        <v>4</v>
      </c>
      <c r="C12" s="122" t="s">
        <v>5</v>
      </c>
      <c r="D12" s="307">
        <v>86285050.120000005</v>
      </c>
      <c r="E12" s="226">
        <v>89086569.870000005</v>
      </c>
      <c r="G12" s="351"/>
      <c r="H12" s="351"/>
    </row>
    <row r="13" spans="2:12">
      <c r="B13" s="121" t="s">
        <v>6</v>
      </c>
      <c r="C13" s="123" t="s">
        <v>7</v>
      </c>
      <c r="D13" s="307">
        <v>1212.95</v>
      </c>
      <c r="E13" s="226">
        <v>729.35</v>
      </c>
      <c r="H13" s="351"/>
    </row>
    <row r="14" spans="2:12">
      <c r="B14" s="121" t="s">
        <v>8</v>
      </c>
      <c r="C14" s="123" t="s">
        <v>10</v>
      </c>
      <c r="D14" s="307">
        <v>78325.38</v>
      </c>
      <c r="E14" s="226">
        <v>74807.210000000006</v>
      </c>
      <c r="H14" s="351"/>
    </row>
    <row r="15" spans="2:12">
      <c r="B15" s="121" t="s">
        <v>103</v>
      </c>
      <c r="C15" s="123" t="s">
        <v>11</v>
      </c>
      <c r="D15" s="307">
        <v>78325.38</v>
      </c>
      <c r="E15" s="226">
        <f>E14</f>
        <v>74807.210000000006</v>
      </c>
      <c r="H15" s="351"/>
    </row>
    <row r="16" spans="2:12">
      <c r="B16" s="124" t="s">
        <v>104</v>
      </c>
      <c r="C16" s="125" t="s">
        <v>12</v>
      </c>
      <c r="D16" s="308">
        <v>0</v>
      </c>
      <c r="E16" s="227">
        <v>0</v>
      </c>
      <c r="H16" s="351"/>
    </row>
    <row r="17" spans="2:14">
      <c r="B17" s="8" t="s">
        <v>13</v>
      </c>
      <c r="C17" s="10" t="s">
        <v>65</v>
      </c>
      <c r="D17" s="309">
        <v>109393.75</v>
      </c>
      <c r="E17" s="231">
        <f>SUM(E18:E20)</f>
        <v>109323.3</v>
      </c>
    </row>
    <row r="18" spans="2:14">
      <c r="B18" s="121" t="s">
        <v>4</v>
      </c>
      <c r="C18" s="122" t="s">
        <v>11</v>
      </c>
      <c r="D18" s="308">
        <v>109393.75</v>
      </c>
      <c r="E18" s="227">
        <v>109323.3</v>
      </c>
    </row>
    <row r="19" spans="2:14">
      <c r="B19" s="121" t="s">
        <v>6</v>
      </c>
      <c r="C19" s="123" t="s">
        <v>105</v>
      </c>
      <c r="D19" s="307">
        <v>0</v>
      </c>
      <c r="E19" s="226">
        <v>0</v>
      </c>
    </row>
    <row r="20" spans="2:14" ht="13.5" thickBot="1">
      <c r="B20" s="126" t="s">
        <v>8</v>
      </c>
      <c r="C20" s="127" t="s">
        <v>14</v>
      </c>
      <c r="D20" s="310">
        <v>0</v>
      </c>
      <c r="E20" s="228">
        <v>0</v>
      </c>
      <c r="N20" s="66"/>
    </row>
    <row r="21" spans="2:14" ht="13.5" thickBot="1">
      <c r="B21" s="398" t="s">
        <v>107</v>
      </c>
      <c r="C21" s="399"/>
      <c r="D21" s="311">
        <f>D11-D17</f>
        <v>86255194.700000003</v>
      </c>
      <c r="E21" s="209">
        <f>E11-E17</f>
        <v>89052783.129999995</v>
      </c>
      <c r="F21" s="70"/>
      <c r="G21" s="354"/>
      <c r="H21" s="355"/>
      <c r="J21" s="356"/>
      <c r="K21" s="355"/>
    </row>
    <row r="22" spans="2:14">
      <c r="B22" s="3"/>
      <c r="C22" s="6"/>
      <c r="D22" s="232"/>
      <c r="E22" s="232"/>
      <c r="G22" s="354"/>
      <c r="H22" s="354"/>
    </row>
    <row r="23" spans="2:14" ht="13.5">
      <c r="B23" s="391" t="s">
        <v>101</v>
      </c>
      <c r="C23" s="400"/>
      <c r="D23" s="400"/>
      <c r="E23" s="400"/>
      <c r="G23" s="351"/>
    </row>
    <row r="24" spans="2:14" ht="14.25" thickBot="1">
      <c r="B24" s="390" t="s">
        <v>102</v>
      </c>
      <c r="C24" s="401"/>
      <c r="D24" s="401"/>
      <c r="E24" s="401"/>
    </row>
    <row r="25" spans="2:14" ht="13.5" thickBot="1">
      <c r="B25" s="76"/>
      <c r="C25" s="128" t="s">
        <v>2</v>
      </c>
      <c r="D25" s="180" t="s">
        <v>201</v>
      </c>
      <c r="E25" s="180" t="s">
        <v>200</v>
      </c>
    </row>
    <row r="26" spans="2:14">
      <c r="B26" s="83" t="s">
        <v>15</v>
      </c>
      <c r="C26" s="84" t="s">
        <v>16</v>
      </c>
      <c r="D26" s="286">
        <v>78612619.170000002</v>
      </c>
      <c r="E26" s="203">
        <f>D21</f>
        <v>86255194.700000003</v>
      </c>
      <c r="G26" s="361"/>
    </row>
    <row r="27" spans="2:14">
      <c r="B27" s="8" t="s">
        <v>17</v>
      </c>
      <c r="C27" s="9" t="s">
        <v>108</v>
      </c>
      <c r="D27" s="287">
        <v>869210.51</v>
      </c>
      <c r="E27" s="204">
        <v>-107203.91000000031</v>
      </c>
      <c r="F27" s="66"/>
      <c r="G27" s="351"/>
      <c r="H27" s="359"/>
      <c r="I27" s="359"/>
      <c r="J27" s="351"/>
    </row>
    <row r="28" spans="2:14">
      <c r="B28" s="8" t="s">
        <v>18</v>
      </c>
      <c r="C28" s="9" t="s">
        <v>19</v>
      </c>
      <c r="D28" s="287">
        <v>5136585.45</v>
      </c>
      <c r="E28" s="205">
        <v>6670177.1300000008</v>
      </c>
      <c r="F28" s="66"/>
      <c r="G28" s="351"/>
      <c r="H28" s="359"/>
      <c r="I28" s="359"/>
      <c r="J28" s="351"/>
    </row>
    <row r="29" spans="2:14">
      <c r="B29" s="129" t="s">
        <v>4</v>
      </c>
      <c r="C29" s="122" t="s">
        <v>20</v>
      </c>
      <c r="D29" s="288">
        <v>4576118.7699999996</v>
      </c>
      <c r="E29" s="206">
        <v>4584410.7799999993</v>
      </c>
      <c r="F29" s="66"/>
      <c r="G29" s="351"/>
      <c r="H29" s="359"/>
      <c r="I29" s="359"/>
      <c r="J29" s="351"/>
    </row>
    <row r="30" spans="2:14">
      <c r="B30" s="129" t="s">
        <v>6</v>
      </c>
      <c r="C30" s="122" t="s">
        <v>21</v>
      </c>
      <c r="D30" s="288">
        <v>0</v>
      </c>
      <c r="E30" s="206">
        <v>177614.33</v>
      </c>
      <c r="F30" s="66"/>
      <c r="G30" s="351"/>
      <c r="H30" s="359"/>
      <c r="I30" s="359"/>
      <c r="J30" s="351"/>
    </row>
    <row r="31" spans="2:14">
      <c r="B31" s="129" t="s">
        <v>8</v>
      </c>
      <c r="C31" s="122" t="s">
        <v>22</v>
      </c>
      <c r="D31" s="288">
        <v>560466.68000000005</v>
      </c>
      <c r="E31" s="206">
        <v>1908152.02</v>
      </c>
      <c r="F31" s="66"/>
      <c r="G31" s="351"/>
      <c r="H31" s="359"/>
      <c r="I31" s="359"/>
      <c r="J31" s="351"/>
    </row>
    <row r="32" spans="2:14">
      <c r="B32" s="80" t="s">
        <v>23</v>
      </c>
      <c r="C32" s="10" t="s">
        <v>24</v>
      </c>
      <c r="D32" s="287">
        <v>4267374.9400000004</v>
      </c>
      <c r="E32" s="205">
        <v>6777381.040000001</v>
      </c>
      <c r="F32" s="66"/>
      <c r="G32" s="351"/>
      <c r="H32" s="359"/>
      <c r="I32" s="359"/>
      <c r="J32" s="351"/>
    </row>
    <row r="33" spans="2:10">
      <c r="B33" s="129" t="s">
        <v>4</v>
      </c>
      <c r="C33" s="122" t="s">
        <v>25</v>
      </c>
      <c r="D33" s="288">
        <v>3154883.4</v>
      </c>
      <c r="E33" s="206">
        <v>4084291.98</v>
      </c>
      <c r="F33" s="66"/>
      <c r="G33" s="351"/>
      <c r="H33" s="359"/>
      <c r="I33" s="359"/>
      <c r="J33" s="351"/>
    </row>
    <row r="34" spans="2:10">
      <c r="B34" s="129" t="s">
        <v>6</v>
      </c>
      <c r="C34" s="122" t="s">
        <v>26</v>
      </c>
      <c r="D34" s="288">
        <v>156160.72</v>
      </c>
      <c r="E34" s="206">
        <v>144656.57999999999</v>
      </c>
      <c r="F34" s="66"/>
      <c r="G34" s="351"/>
      <c r="H34" s="359"/>
      <c r="I34" s="359"/>
      <c r="J34" s="351"/>
    </row>
    <row r="35" spans="2:10">
      <c r="B35" s="129" t="s">
        <v>8</v>
      </c>
      <c r="C35" s="122" t="s">
        <v>27</v>
      </c>
      <c r="D35" s="288">
        <v>542261.12</v>
      </c>
      <c r="E35" s="206">
        <v>577072.93999999994</v>
      </c>
      <c r="F35" s="66"/>
      <c r="G35" s="351"/>
      <c r="H35" s="359"/>
      <c r="I35" s="359"/>
      <c r="J35" s="35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9"/>
      <c r="J37" s="35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130" t="s">
        <v>33</v>
      </c>
      <c r="C39" s="131" t="s">
        <v>34</v>
      </c>
      <c r="D39" s="289">
        <v>414069.7</v>
      </c>
      <c r="E39" s="207">
        <v>1971359.5400000003</v>
      </c>
      <c r="F39" s="66"/>
      <c r="G39" s="351"/>
      <c r="H39" s="359"/>
      <c r="I39" s="359"/>
      <c r="J39" s="351"/>
    </row>
    <row r="40" spans="2:10" ht="13.5" thickBot="1">
      <c r="B40" s="85" t="s">
        <v>35</v>
      </c>
      <c r="C40" s="86" t="s">
        <v>36</v>
      </c>
      <c r="D40" s="290">
        <v>2740859.1</v>
      </c>
      <c r="E40" s="208">
        <v>2904792.34</v>
      </c>
      <c r="G40" s="361"/>
      <c r="H40" s="353"/>
      <c r="I40" s="351"/>
    </row>
    <row r="41" spans="2:10" ht="13.5" thickBot="1">
      <c r="B41" s="87" t="s">
        <v>37</v>
      </c>
      <c r="C41" s="88" t="s">
        <v>38</v>
      </c>
      <c r="D41" s="291">
        <v>82222688.779999986</v>
      </c>
      <c r="E41" s="209">
        <f>SUM(E26,E27,E40)</f>
        <v>89052783.13000001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117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256" t="s">
        <v>18</v>
      </c>
      <c r="C46" s="257" t="s">
        <v>109</v>
      </c>
      <c r="D46" s="292"/>
      <c r="E46" s="210"/>
      <c r="G46" s="351"/>
    </row>
    <row r="47" spans="2:10">
      <c r="B47" s="234" t="s">
        <v>4</v>
      </c>
      <c r="C47" s="157" t="s">
        <v>40</v>
      </c>
      <c r="D47" s="293">
        <v>1504596.6886960915</v>
      </c>
      <c r="E47" s="211">
        <v>1550259.4394406676</v>
      </c>
      <c r="G47" s="367"/>
    </row>
    <row r="48" spans="2:10">
      <c r="B48" s="235" t="s">
        <v>6</v>
      </c>
      <c r="C48" s="174" t="s">
        <v>41</v>
      </c>
      <c r="D48" s="293">
        <v>1522035.9807</v>
      </c>
      <c r="E48" s="212">
        <v>1549275.1210789937</v>
      </c>
      <c r="J48" s="364"/>
    </row>
    <row r="49" spans="2:7">
      <c r="B49" s="236" t="s">
        <v>23</v>
      </c>
      <c r="C49" s="237" t="s">
        <v>110</v>
      </c>
      <c r="D49" s="294"/>
      <c r="E49" s="213"/>
    </row>
    <row r="50" spans="2:7">
      <c r="B50" s="234" t="s">
        <v>4</v>
      </c>
      <c r="C50" s="157" t="s">
        <v>40</v>
      </c>
      <c r="D50" s="293">
        <v>52.2483</v>
      </c>
      <c r="E50" s="214">
        <v>55.639200000000002</v>
      </c>
      <c r="G50" s="365"/>
    </row>
    <row r="51" spans="2:7">
      <c r="B51" s="234" t="s">
        <v>6</v>
      </c>
      <c r="C51" s="157" t="s">
        <v>111</v>
      </c>
      <c r="D51" s="293">
        <v>52.2483</v>
      </c>
      <c r="E51" s="214">
        <v>55.621700000000004</v>
      </c>
    </row>
    <row r="52" spans="2:7">
      <c r="B52" s="234" t="s">
        <v>8</v>
      </c>
      <c r="C52" s="157" t="s">
        <v>112</v>
      </c>
      <c r="D52" s="293">
        <v>54.037600000000005</v>
      </c>
      <c r="E52" s="214">
        <v>57.4803</v>
      </c>
    </row>
    <row r="53" spans="2:7" ht="13.5" thickBot="1">
      <c r="B53" s="238" t="s">
        <v>9</v>
      </c>
      <c r="C53" s="239" t="s">
        <v>41</v>
      </c>
      <c r="D53" s="295">
        <v>54.021500000000003</v>
      </c>
      <c r="E53" s="215">
        <v>57.4803</v>
      </c>
    </row>
    <row r="54" spans="2:7">
      <c r="B54" s="240"/>
      <c r="C54" s="241"/>
      <c r="D54" s="216"/>
      <c r="E54" s="216"/>
    </row>
    <row r="55" spans="2:7" ht="13.5">
      <c r="B55" s="402" t="s">
        <v>62</v>
      </c>
      <c r="C55" s="396"/>
      <c r="D55" s="396"/>
      <c r="E55" s="396"/>
    </row>
    <row r="56" spans="2:7" ht="14.25" thickBot="1">
      <c r="B56" s="403" t="s">
        <v>113</v>
      </c>
      <c r="C56" s="397"/>
      <c r="D56" s="397"/>
      <c r="E56" s="397"/>
    </row>
    <row r="57" spans="2:7" ht="34.5" thickBot="1">
      <c r="B57" s="404" t="s">
        <v>42</v>
      </c>
      <c r="C57" s="405"/>
      <c r="D57" s="296" t="s">
        <v>119</v>
      </c>
      <c r="E57" s="217" t="s">
        <v>114</v>
      </c>
    </row>
    <row r="58" spans="2:7">
      <c r="B58" s="242" t="s">
        <v>18</v>
      </c>
      <c r="C58" s="243" t="s">
        <v>43</v>
      </c>
      <c r="D58" s="297">
        <f>SUM(D59:D70)</f>
        <v>89086569.870000005</v>
      </c>
      <c r="E58" s="218">
        <f>D58/E21</f>
        <v>1.0003794012810434</v>
      </c>
    </row>
    <row r="59" spans="2:7" ht="25.5">
      <c r="B59" s="244" t="s">
        <v>4</v>
      </c>
      <c r="C59" s="245" t="s">
        <v>44</v>
      </c>
      <c r="D59" s="298">
        <v>0</v>
      </c>
      <c r="E59" s="219">
        <v>0</v>
      </c>
    </row>
    <row r="60" spans="2:7" ht="25.5">
      <c r="B60" s="246" t="s">
        <v>6</v>
      </c>
      <c r="C60" s="247" t="s">
        <v>45</v>
      </c>
      <c r="D60" s="299">
        <v>0</v>
      </c>
      <c r="E60" s="220">
        <v>0</v>
      </c>
    </row>
    <row r="61" spans="2:7">
      <c r="B61" s="246" t="s">
        <v>8</v>
      </c>
      <c r="C61" s="247" t="s">
        <v>46</v>
      </c>
      <c r="D61" s="299">
        <v>0</v>
      </c>
      <c r="E61" s="220">
        <v>0</v>
      </c>
    </row>
    <row r="62" spans="2:7">
      <c r="B62" s="246" t="s">
        <v>9</v>
      </c>
      <c r="C62" s="247" t="s">
        <v>47</v>
      </c>
      <c r="D62" s="299">
        <v>0</v>
      </c>
      <c r="E62" s="220">
        <v>0</v>
      </c>
      <c r="G62" s="351"/>
    </row>
    <row r="63" spans="2:7">
      <c r="B63" s="246" t="s">
        <v>29</v>
      </c>
      <c r="C63" s="247" t="s">
        <v>48</v>
      </c>
      <c r="D63" s="299">
        <v>0</v>
      </c>
      <c r="E63" s="220">
        <v>0</v>
      </c>
      <c r="G63" s="351"/>
    </row>
    <row r="64" spans="2:7">
      <c r="B64" s="244" t="s">
        <v>31</v>
      </c>
      <c r="C64" s="245" t="s">
        <v>49</v>
      </c>
      <c r="D64" s="320">
        <v>88767495.540000007</v>
      </c>
      <c r="E64" s="219">
        <f>D64/E21</f>
        <v>0.99679642140343305</v>
      </c>
      <c r="G64" s="351"/>
    </row>
    <row r="65" spans="2:5">
      <c r="B65" s="244" t="s">
        <v>33</v>
      </c>
      <c r="C65" s="245" t="s">
        <v>115</v>
      </c>
      <c r="D65" s="298">
        <v>0</v>
      </c>
      <c r="E65" s="219">
        <v>0</v>
      </c>
    </row>
    <row r="66" spans="2:5">
      <c r="B66" s="244" t="s">
        <v>50</v>
      </c>
      <c r="C66" s="245" t="s">
        <v>51</v>
      </c>
      <c r="D66" s="298">
        <v>0</v>
      </c>
      <c r="E66" s="219">
        <v>0</v>
      </c>
    </row>
    <row r="67" spans="2:5">
      <c r="B67" s="246" t="s">
        <v>52</v>
      </c>
      <c r="C67" s="247" t="s">
        <v>53</v>
      </c>
      <c r="D67" s="299">
        <v>0</v>
      </c>
      <c r="E67" s="220">
        <v>0</v>
      </c>
    </row>
    <row r="68" spans="2:5">
      <c r="B68" s="246" t="s">
        <v>54</v>
      </c>
      <c r="C68" s="247" t="s">
        <v>55</v>
      </c>
      <c r="D68" s="299">
        <v>0</v>
      </c>
      <c r="E68" s="220">
        <v>0</v>
      </c>
    </row>
    <row r="69" spans="2:5">
      <c r="B69" s="246" t="s">
        <v>56</v>
      </c>
      <c r="C69" s="247" t="s">
        <v>57</v>
      </c>
      <c r="D69" s="314">
        <v>319074.33</v>
      </c>
      <c r="E69" s="220">
        <f>D69/E21</f>
        <v>3.58297987761048E-3</v>
      </c>
    </row>
    <row r="70" spans="2:5">
      <c r="B70" s="248" t="s">
        <v>58</v>
      </c>
      <c r="C70" s="249" t="s">
        <v>59</v>
      </c>
      <c r="D70" s="301">
        <v>0</v>
      </c>
      <c r="E70" s="221">
        <v>0</v>
      </c>
    </row>
    <row r="71" spans="2:5">
      <c r="B71" s="236" t="s">
        <v>23</v>
      </c>
      <c r="C71" s="164" t="s">
        <v>61</v>
      </c>
      <c r="D71" s="302">
        <f>E13</f>
        <v>729.35</v>
      </c>
      <c r="E71" s="222">
        <f>D71/E21</f>
        <v>8.1900865348058674E-6</v>
      </c>
    </row>
    <row r="72" spans="2:5">
      <c r="B72" s="250" t="s">
        <v>60</v>
      </c>
      <c r="C72" s="251" t="s">
        <v>63</v>
      </c>
      <c r="D72" s="303">
        <f>E14</f>
        <v>74807.210000000006</v>
      </c>
      <c r="E72" s="223">
        <f>D72/E21</f>
        <v>8.4003225245409593E-4</v>
      </c>
    </row>
    <row r="73" spans="2:5">
      <c r="B73" s="252" t="s">
        <v>62</v>
      </c>
      <c r="C73" s="253" t="s">
        <v>65</v>
      </c>
      <c r="D73" s="304">
        <f>E17</f>
        <v>109323.3</v>
      </c>
      <c r="E73" s="224">
        <f>D73/E21</f>
        <v>1.2276236200322783E-3</v>
      </c>
    </row>
    <row r="74" spans="2:5">
      <c r="B74" s="236" t="s">
        <v>64</v>
      </c>
      <c r="C74" s="164" t="s">
        <v>66</v>
      </c>
      <c r="D74" s="302">
        <f>D58++D71+D72-D73</f>
        <v>89052783.129999995</v>
      </c>
      <c r="E74" s="222">
        <f>E58+E71+E72-E73</f>
        <v>0.99999999999999989</v>
      </c>
    </row>
    <row r="75" spans="2:5">
      <c r="B75" s="246" t="s">
        <v>4</v>
      </c>
      <c r="C75" s="247" t="s">
        <v>67</v>
      </c>
      <c r="D75" s="299">
        <f>D74</f>
        <v>89052783.129999995</v>
      </c>
      <c r="E75" s="220">
        <f>E74</f>
        <v>0.99999999999999989</v>
      </c>
    </row>
    <row r="76" spans="2:5">
      <c r="B76" s="246" t="s">
        <v>6</v>
      </c>
      <c r="C76" s="247" t="s">
        <v>116</v>
      </c>
      <c r="D76" s="299">
        <v>0</v>
      </c>
      <c r="E76" s="220">
        <v>0</v>
      </c>
    </row>
    <row r="77" spans="2:5" ht="13.5" thickBot="1">
      <c r="B77" s="254" t="s">
        <v>8</v>
      </c>
      <c r="C77" s="255" t="s">
        <v>117</v>
      </c>
      <c r="D77" s="305">
        <v>0</v>
      </c>
      <c r="E77" s="225">
        <v>0</v>
      </c>
    </row>
    <row r="78" spans="2:5">
      <c r="B78" s="1"/>
      <c r="C78" s="1"/>
      <c r="D78" s="193"/>
      <c r="E78" s="193"/>
    </row>
    <row r="79" spans="2:5">
      <c r="B79" s="1"/>
      <c r="C79" s="1"/>
      <c r="D79" s="193"/>
      <c r="E79" s="193"/>
    </row>
    <row r="80" spans="2:5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1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Arkusz54"/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149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528187.04</v>
      </c>
      <c r="E11" s="230">
        <f>SUM(E12:E16)</f>
        <v>405981.74</v>
      </c>
    </row>
    <row r="12" spans="2:12">
      <c r="B12" s="121" t="s">
        <v>4</v>
      </c>
      <c r="C12" s="122" t="s">
        <v>5</v>
      </c>
      <c r="D12" s="307">
        <v>528187.04</v>
      </c>
      <c r="E12" s="226">
        <v>405981.74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528187.04</v>
      </c>
      <c r="E21" s="209">
        <f>E11-E17</f>
        <v>405981.74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  <c r="H25" s="353"/>
    </row>
    <row r="26" spans="2:11">
      <c r="B26" s="83" t="s">
        <v>15</v>
      </c>
      <c r="C26" s="84" t="s">
        <v>16</v>
      </c>
      <c r="D26" s="335">
        <v>505253.03</v>
      </c>
      <c r="E26" s="203">
        <f>D21</f>
        <v>528187.04</v>
      </c>
      <c r="G26" s="361"/>
      <c r="H26" s="353"/>
    </row>
    <row r="27" spans="2:11">
      <c r="B27" s="8" t="s">
        <v>17</v>
      </c>
      <c r="C27" s="9" t="s">
        <v>108</v>
      </c>
      <c r="D27" s="336">
        <v>-4984.25</v>
      </c>
      <c r="E27" s="204">
        <v>-167069.1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336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337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337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337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336">
        <v>4984.25</v>
      </c>
      <c r="E32" s="205">
        <v>167069.1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337">
        <v>0</v>
      </c>
      <c r="E33" s="206">
        <v>163249.46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337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337">
        <v>761.56000000000006</v>
      </c>
      <c r="E35" s="206">
        <v>677.26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337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337">
        <v>4222.66</v>
      </c>
      <c r="E37" s="206">
        <v>3142.38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337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338">
        <v>0.03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39">
        <v>30518.79</v>
      </c>
      <c r="E40" s="208">
        <v>44863.8</v>
      </c>
      <c r="G40" s="361"/>
      <c r="H40" s="353"/>
    </row>
    <row r="41" spans="2:10" ht="13.5" thickBot="1">
      <c r="B41" s="87" t="s">
        <v>37</v>
      </c>
      <c r="C41" s="88" t="s">
        <v>38</v>
      </c>
      <c r="D41" s="340">
        <v>530787.56999999995</v>
      </c>
      <c r="E41" s="209">
        <f>SUM(E26,E27,E40)</f>
        <v>405981.74000000005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32936.964</v>
      </c>
      <c r="E47" s="211">
        <v>32206.526999999998</v>
      </c>
      <c r="G47" s="351"/>
    </row>
    <row r="48" spans="2:10">
      <c r="B48" s="133" t="s">
        <v>6</v>
      </c>
      <c r="C48" s="131" t="s">
        <v>41</v>
      </c>
      <c r="D48" s="293">
        <v>32623.698</v>
      </c>
      <c r="E48" s="212">
        <v>22392.814999999999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15.34</v>
      </c>
      <c r="E50" s="214">
        <v>16.399999999999999</v>
      </c>
    </row>
    <row r="51" spans="2:5">
      <c r="B51" s="132" t="s">
        <v>6</v>
      </c>
      <c r="C51" s="122" t="s">
        <v>111</v>
      </c>
      <c r="D51" s="293">
        <v>14.98</v>
      </c>
      <c r="E51" s="214">
        <v>14.950000000000001</v>
      </c>
    </row>
    <row r="52" spans="2:5">
      <c r="B52" s="132" t="s">
        <v>8</v>
      </c>
      <c r="C52" s="122" t="s">
        <v>112</v>
      </c>
      <c r="D52" s="293">
        <v>16.39</v>
      </c>
      <c r="E52" s="214">
        <v>18.13</v>
      </c>
    </row>
    <row r="53" spans="2:5" ht="13.5" thickBot="1">
      <c r="B53" s="134" t="s">
        <v>9</v>
      </c>
      <c r="C53" s="135" t="s">
        <v>41</v>
      </c>
      <c r="D53" s="295">
        <v>16.27</v>
      </c>
      <c r="E53" s="215">
        <v>18.13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405981.74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405981.74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405981.74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405981.74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Arkusz56"/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150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1303455</v>
      </c>
      <c r="E11" s="230">
        <f>SUM(E12:E16)</f>
        <v>1072396.3600000001</v>
      </c>
    </row>
    <row r="12" spans="2:12">
      <c r="B12" s="121" t="s">
        <v>4</v>
      </c>
      <c r="C12" s="157" t="s">
        <v>5</v>
      </c>
      <c r="D12" s="307">
        <v>1303455</v>
      </c>
      <c r="E12" s="226">
        <v>1072396.3600000001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1303455</v>
      </c>
      <c r="E21" s="209">
        <f>E11-E17</f>
        <v>1072396.3600000001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35">
        <v>1127316.74</v>
      </c>
      <c r="E26" s="203">
        <f>D21</f>
        <v>1303455</v>
      </c>
      <c r="G26" s="361"/>
    </row>
    <row r="27" spans="2:11">
      <c r="B27" s="8" t="s">
        <v>17</v>
      </c>
      <c r="C27" s="9" t="s">
        <v>108</v>
      </c>
      <c r="D27" s="336">
        <v>-11449.810000000001</v>
      </c>
      <c r="E27" s="204">
        <v>-257183.93000000002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336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337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337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337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336">
        <v>11449.810000000001</v>
      </c>
      <c r="E32" s="205">
        <v>257183.93000000002</v>
      </c>
      <c r="F32" s="66"/>
      <c r="G32" s="361"/>
      <c r="H32" s="359"/>
      <c r="I32" s="351"/>
      <c r="J32" s="361"/>
    </row>
    <row r="33" spans="2:10">
      <c r="B33" s="129" t="s">
        <v>4</v>
      </c>
      <c r="C33" s="157" t="s">
        <v>25</v>
      </c>
      <c r="D33" s="337">
        <v>0</v>
      </c>
      <c r="E33" s="206">
        <v>246314.89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337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337">
        <v>1810.9</v>
      </c>
      <c r="E35" s="206">
        <v>2006.92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337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337">
        <v>9638.9</v>
      </c>
      <c r="E37" s="206">
        <v>8862.11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337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338">
        <v>0.01</v>
      </c>
      <c r="E39" s="207">
        <v>0.01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39">
        <v>206117.6</v>
      </c>
      <c r="E40" s="208">
        <v>26125.29</v>
      </c>
      <c r="G40" s="361"/>
      <c r="H40" s="353"/>
    </row>
    <row r="41" spans="2:10" ht="13.5" thickBot="1">
      <c r="B41" s="87" t="s">
        <v>37</v>
      </c>
      <c r="C41" s="88" t="s">
        <v>38</v>
      </c>
      <c r="D41" s="340">
        <v>1321984.53</v>
      </c>
      <c r="E41" s="209">
        <f>SUM(E26,E27,E40)</f>
        <v>1072396.3599999999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24448.421999999999</v>
      </c>
      <c r="E47" s="211">
        <v>22815.596000000001</v>
      </c>
      <c r="G47" s="351"/>
    </row>
    <row r="48" spans="2:10">
      <c r="B48" s="133" t="s">
        <v>6</v>
      </c>
      <c r="C48" s="131" t="s">
        <v>41</v>
      </c>
      <c r="D48" s="293">
        <v>24221.043000000001</v>
      </c>
      <c r="E48" s="212">
        <v>17840.564999999999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46.11</v>
      </c>
      <c r="E50" s="214">
        <v>57.13</v>
      </c>
    </row>
    <row r="51" spans="2:5">
      <c r="B51" s="132" t="s">
        <v>6</v>
      </c>
      <c r="C51" s="122" t="s">
        <v>111</v>
      </c>
      <c r="D51" s="293">
        <v>44.480000000000004</v>
      </c>
      <c r="E51" s="214">
        <v>46.14</v>
      </c>
    </row>
    <row r="52" spans="2:5">
      <c r="B52" s="132" t="s">
        <v>8</v>
      </c>
      <c r="C52" s="122" t="s">
        <v>112</v>
      </c>
      <c r="D52" s="293">
        <v>54.870000000000005</v>
      </c>
      <c r="E52" s="214">
        <v>60.480000000000004</v>
      </c>
    </row>
    <row r="53" spans="2:5" ht="13.5" thickBot="1">
      <c r="B53" s="134" t="s">
        <v>9</v>
      </c>
      <c r="C53" s="135" t="s">
        <v>41</v>
      </c>
      <c r="D53" s="295">
        <v>54.58</v>
      </c>
      <c r="E53" s="215">
        <v>60.11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1072396.3600000001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1072396.3600000001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1072396.3600000001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1072396.3600000001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Arkusz60">
    <pageSetUpPr fitToPage="1"/>
  </sheetPr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180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141045.13</v>
      </c>
      <c r="E11" s="230">
        <f>SUM(E12:E16)</f>
        <v>141689.01</v>
      </c>
    </row>
    <row r="12" spans="2:12">
      <c r="B12" s="121" t="s">
        <v>4</v>
      </c>
      <c r="C12" s="122" t="s">
        <v>5</v>
      </c>
      <c r="D12" s="307">
        <v>141045.13</v>
      </c>
      <c r="E12" s="226">
        <v>141689.01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141045.13</v>
      </c>
      <c r="E21" s="209">
        <f>E11-E17</f>
        <v>141689.01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160906.73000000001</v>
      </c>
      <c r="E26" s="203">
        <f>D21</f>
        <v>141045.13</v>
      </c>
      <c r="G26" s="361"/>
      <c r="H26" s="353"/>
    </row>
    <row r="27" spans="2:11">
      <c r="B27" s="8" t="s">
        <v>17</v>
      </c>
      <c r="C27" s="9" t="s">
        <v>108</v>
      </c>
      <c r="D27" s="287">
        <v>47621.8</v>
      </c>
      <c r="E27" s="204">
        <v>-23172.51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50977.880000000005</v>
      </c>
      <c r="E28" s="205">
        <v>5088.8500000000004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8441.130000000001</v>
      </c>
      <c r="E29" s="206">
        <v>5088.8500000000004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42536.75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3356.08</v>
      </c>
      <c r="E32" s="205">
        <v>28261.359999999997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1505.89</v>
      </c>
      <c r="E33" s="206">
        <v>1434.36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581.09</v>
      </c>
      <c r="E35" s="206">
        <v>197.08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1269.1000000000001</v>
      </c>
      <c r="E37" s="206">
        <v>238.16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26391.759999999998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22470.61</v>
      </c>
      <c r="E40" s="208">
        <v>23816.39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230999.14</v>
      </c>
      <c r="E41" s="209">
        <f>SUM(E26,E27,E40)</f>
        <v>141689.01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191.3802</v>
      </c>
      <c r="E47" s="211">
        <v>160.13480000000001</v>
      </c>
      <c r="G47" s="351"/>
    </row>
    <row r="48" spans="2:10">
      <c r="B48" s="133" t="s">
        <v>6</v>
      </c>
      <c r="C48" s="131" t="s">
        <v>41</v>
      </c>
      <c r="D48" s="293">
        <v>244.49010000000001</v>
      </c>
      <c r="E48" s="212">
        <v>134.4349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840.77</v>
      </c>
      <c r="E50" s="214">
        <v>880.79</v>
      </c>
    </row>
    <row r="51" spans="2:5">
      <c r="B51" s="132" t="s">
        <v>6</v>
      </c>
      <c r="C51" s="122" t="s">
        <v>111</v>
      </c>
      <c r="D51" s="293">
        <v>808.4</v>
      </c>
      <c r="E51" s="214">
        <v>880.79</v>
      </c>
    </row>
    <row r="52" spans="2:5">
      <c r="B52" s="132" t="s">
        <v>8</v>
      </c>
      <c r="C52" s="122" t="s">
        <v>112</v>
      </c>
      <c r="D52" s="293">
        <v>944.82</v>
      </c>
      <c r="E52" s="214">
        <v>1053.96</v>
      </c>
    </row>
    <row r="53" spans="2:5" ht="13.5" thickBot="1">
      <c r="B53" s="134" t="s">
        <v>9</v>
      </c>
      <c r="C53" s="135" t="s">
        <v>41</v>
      </c>
      <c r="D53" s="295">
        <v>944.82</v>
      </c>
      <c r="E53" s="215">
        <v>1053.96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141689.01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141689.01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141689.01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141689.01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&amp;C&amp;"Calibri"&amp;10&amp;K000000Confidential&amp;1#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Arkusz61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184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223937.74</v>
      </c>
      <c r="E11" s="230">
        <f>SUM(E12:E16)</f>
        <v>264016.96999999997</v>
      </c>
    </row>
    <row r="12" spans="2:12">
      <c r="B12" s="93" t="s">
        <v>4</v>
      </c>
      <c r="C12" s="5" t="s">
        <v>5</v>
      </c>
      <c r="D12" s="307">
        <v>223937.74</v>
      </c>
      <c r="E12" s="226">
        <v>264016.96999999997</v>
      </c>
    </row>
    <row r="13" spans="2:12">
      <c r="B13" s="93" t="s">
        <v>6</v>
      </c>
      <c r="C13" s="62" t="s">
        <v>7</v>
      </c>
      <c r="D13" s="307">
        <v>0</v>
      </c>
      <c r="E13" s="278">
        <v>0</v>
      </c>
    </row>
    <row r="14" spans="2:12">
      <c r="B14" s="93" t="s">
        <v>8</v>
      </c>
      <c r="C14" s="62" t="s">
        <v>10</v>
      </c>
      <c r="D14" s="307">
        <v>0</v>
      </c>
      <c r="E14" s="278">
        <v>0</v>
      </c>
      <c r="G14" s="352"/>
    </row>
    <row r="15" spans="2:12">
      <c r="B15" s="93" t="s">
        <v>103</v>
      </c>
      <c r="C15" s="62" t="s">
        <v>11</v>
      </c>
      <c r="D15" s="307">
        <v>0</v>
      </c>
      <c r="E15" s="278">
        <v>0</v>
      </c>
    </row>
    <row r="16" spans="2:12">
      <c r="B16" s="94" t="s">
        <v>104</v>
      </c>
      <c r="C16" s="79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93" t="s">
        <v>4</v>
      </c>
      <c r="C18" s="5" t="s">
        <v>11</v>
      </c>
      <c r="D18" s="308">
        <v>0</v>
      </c>
      <c r="E18" s="278">
        <v>0</v>
      </c>
    </row>
    <row r="19" spans="2:11">
      <c r="B19" s="93" t="s">
        <v>6</v>
      </c>
      <c r="C19" s="62" t="s">
        <v>105</v>
      </c>
      <c r="D19" s="307">
        <v>0</v>
      </c>
      <c r="E19" s="278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223937.74</v>
      </c>
      <c r="E21" s="209">
        <f>E11-E17</f>
        <v>264016.96999999997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216196.07</v>
      </c>
      <c r="E26" s="203">
        <f>D21</f>
        <v>223937.74</v>
      </c>
      <c r="G26" s="361"/>
    </row>
    <row r="27" spans="2:11">
      <c r="B27" s="8" t="s">
        <v>17</v>
      </c>
      <c r="C27" s="9" t="s">
        <v>108</v>
      </c>
      <c r="D27" s="287">
        <v>-9181.2000000000007</v>
      </c>
      <c r="E27" s="204">
        <v>-1515.92</v>
      </c>
      <c r="F27" s="66"/>
      <c r="G27" s="372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4132.3999999999996</v>
      </c>
      <c r="E28" s="205">
        <v>3907.47</v>
      </c>
      <c r="F28" s="66"/>
      <c r="G28" s="359"/>
      <c r="H28" s="359"/>
      <c r="I28" s="351"/>
      <c r="J28" s="361"/>
    </row>
    <row r="29" spans="2:11">
      <c r="B29" s="91" t="s">
        <v>4</v>
      </c>
      <c r="C29" s="5" t="s">
        <v>20</v>
      </c>
      <c r="D29" s="288">
        <v>4132.3999999999996</v>
      </c>
      <c r="E29" s="206">
        <v>3907.41</v>
      </c>
      <c r="F29" s="66"/>
      <c r="G29" s="359"/>
      <c r="H29" s="359"/>
      <c r="I29" s="351"/>
      <c r="J29" s="361"/>
    </row>
    <row r="30" spans="2:11">
      <c r="B30" s="91" t="s">
        <v>6</v>
      </c>
      <c r="C30" s="5" t="s">
        <v>21</v>
      </c>
      <c r="D30" s="288">
        <v>0</v>
      </c>
      <c r="E30" s="206">
        <v>0</v>
      </c>
      <c r="F30" s="66"/>
      <c r="G30" s="359"/>
      <c r="H30" s="359"/>
      <c r="I30" s="351"/>
      <c r="J30" s="361"/>
    </row>
    <row r="31" spans="2:11">
      <c r="B31" s="91" t="s">
        <v>8</v>
      </c>
      <c r="C31" s="5" t="s">
        <v>22</v>
      </c>
      <c r="D31" s="288">
        <v>0</v>
      </c>
      <c r="E31" s="206">
        <v>0.06</v>
      </c>
      <c r="F31" s="66"/>
      <c r="G31" s="359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13313.6</v>
      </c>
      <c r="E32" s="205">
        <v>5423.39</v>
      </c>
      <c r="F32" s="66"/>
      <c r="G32" s="372"/>
      <c r="H32" s="359"/>
      <c r="I32" s="351"/>
      <c r="J32" s="361"/>
    </row>
    <row r="33" spans="2:10">
      <c r="B33" s="91" t="s">
        <v>4</v>
      </c>
      <c r="C33" s="5" t="s">
        <v>25</v>
      </c>
      <c r="D33" s="288">
        <v>11787.34</v>
      </c>
      <c r="E33" s="206">
        <v>3844.98</v>
      </c>
      <c r="F33" s="66"/>
      <c r="G33" s="359"/>
      <c r="H33" s="359"/>
      <c r="I33" s="351"/>
      <c r="J33" s="361"/>
    </row>
    <row r="34" spans="2:10">
      <c r="B34" s="91" t="s">
        <v>6</v>
      </c>
      <c r="C34" s="5" t="s">
        <v>26</v>
      </c>
      <c r="D34" s="288">
        <v>0</v>
      </c>
      <c r="E34" s="206">
        <v>0</v>
      </c>
      <c r="F34" s="66"/>
      <c r="G34" s="359"/>
      <c r="H34" s="359"/>
      <c r="I34" s="351"/>
      <c r="J34" s="361"/>
    </row>
    <row r="35" spans="2:10">
      <c r="B35" s="91" t="s">
        <v>8</v>
      </c>
      <c r="C35" s="5" t="s">
        <v>27</v>
      </c>
      <c r="D35" s="288">
        <v>290.04000000000002</v>
      </c>
      <c r="E35" s="206">
        <v>352.49</v>
      </c>
      <c r="F35" s="66"/>
      <c r="G35" s="359"/>
      <c r="H35" s="359"/>
      <c r="I35" s="351"/>
      <c r="J35" s="361"/>
    </row>
    <row r="36" spans="2:10">
      <c r="B36" s="91" t="s">
        <v>9</v>
      </c>
      <c r="C36" s="5" t="s">
        <v>28</v>
      </c>
      <c r="D36" s="288">
        <v>0</v>
      </c>
      <c r="E36" s="206">
        <v>0</v>
      </c>
      <c r="F36" s="66"/>
      <c r="G36" s="359"/>
      <c r="H36" s="359"/>
      <c r="I36" s="351"/>
      <c r="J36" s="361"/>
    </row>
    <row r="37" spans="2:10" ht="25.5">
      <c r="B37" s="91" t="s">
        <v>29</v>
      </c>
      <c r="C37" s="5" t="s">
        <v>30</v>
      </c>
      <c r="D37" s="288">
        <v>1236.05</v>
      </c>
      <c r="E37" s="206">
        <v>1225.92</v>
      </c>
      <c r="F37" s="66"/>
      <c r="G37" s="359"/>
      <c r="H37" s="359"/>
      <c r="I37" s="351"/>
      <c r="J37" s="361"/>
    </row>
    <row r="38" spans="2:10">
      <c r="B38" s="91" t="s">
        <v>31</v>
      </c>
      <c r="C38" s="5" t="s">
        <v>32</v>
      </c>
      <c r="D38" s="288">
        <v>0</v>
      </c>
      <c r="E38" s="206">
        <v>0</v>
      </c>
      <c r="F38" s="66"/>
      <c r="G38" s="359"/>
      <c r="H38" s="359"/>
      <c r="I38" s="351"/>
      <c r="J38" s="361"/>
    </row>
    <row r="39" spans="2:10">
      <c r="B39" s="92" t="s">
        <v>33</v>
      </c>
      <c r="C39" s="11" t="s">
        <v>34</v>
      </c>
      <c r="D39" s="289">
        <v>0.17</v>
      </c>
      <c r="E39" s="207">
        <v>0</v>
      </c>
      <c r="F39" s="66"/>
      <c r="G39" s="359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38866.6</v>
      </c>
      <c r="E40" s="208">
        <v>41595.15</v>
      </c>
      <c r="G40" s="361"/>
    </row>
    <row r="41" spans="2:10" ht="13.5" thickBot="1">
      <c r="B41" s="87" t="s">
        <v>37</v>
      </c>
      <c r="C41" s="88" t="s">
        <v>38</v>
      </c>
      <c r="D41" s="291">
        <v>245881.47</v>
      </c>
      <c r="E41" s="209">
        <f>SUM(E26,E27,E40)</f>
        <v>264016.96999999997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518.65480000000002</v>
      </c>
      <c r="E47" s="211">
        <v>472.2731</v>
      </c>
      <c r="G47" s="351"/>
      <c r="H47" s="364"/>
    </row>
    <row r="48" spans="2:10">
      <c r="B48" s="106" t="s">
        <v>6</v>
      </c>
      <c r="C48" s="11" t="s">
        <v>41</v>
      </c>
      <c r="D48" s="293">
        <v>498.81619999999998</v>
      </c>
      <c r="E48" s="212">
        <v>469.06330000000003</v>
      </c>
      <c r="G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416.84</v>
      </c>
      <c r="E50" s="214">
        <v>474.17</v>
      </c>
    </row>
    <row r="51" spans="2:5">
      <c r="B51" s="89" t="s">
        <v>6</v>
      </c>
      <c r="C51" s="5" t="s">
        <v>111</v>
      </c>
      <c r="D51" s="293">
        <v>406.74</v>
      </c>
      <c r="E51" s="214">
        <v>474.17</v>
      </c>
    </row>
    <row r="52" spans="2:5">
      <c r="B52" s="89" t="s">
        <v>8</v>
      </c>
      <c r="C52" s="5" t="s">
        <v>112</v>
      </c>
      <c r="D52" s="293">
        <v>492.93</v>
      </c>
      <c r="E52" s="214">
        <v>565.97</v>
      </c>
    </row>
    <row r="53" spans="2:5" ht="13.5" thickBot="1">
      <c r="B53" s="90" t="s">
        <v>9</v>
      </c>
      <c r="C53" s="15" t="s">
        <v>41</v>
      </c>
      <c r="D53" s="295">
        <v>492.93</v>
      </c>
      <c r="E53" s="215">
        <v>562.86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264016.96999999997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264016.96999999997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264016.96999999997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264016.96999999997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48" right="0.75" top="0.52" bottom="0.4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Arkusz62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151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598773.78</v>
      </c>
      <c r="E11" s="230">
        <f>SUM(E12:E16)</f>
        <v>632881.59</v>
      </c>
    </row>
    <row r="12" spans="2:12">
      <c r="B12" s="121" t="s">
        <v>4</v>
      </c>
      <c r="C12" s="122" t="s">
        <v>5</v>
      </c>
      <c r="D12" s="307">
        <v>598773.78</v>
      </c>
      <c r="E12" s="226">
        <v>632881.59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598773.78</v>
      </c>
      <c r="E21" s="209">
        <f>E11-E17</f>
        <v>632881.59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677828.87</v>
      </c>
      <c r="E26" s="203">
        <f>D21</f>
        <v>598773.78</v>
      </c>
      <c r="G26" s="361"/>
    </row>
    <row r="27" spans="2:11">
      <c r="B27" s="8" t="s">
        <v>17</v>
      </c>
      <c r="C27" s="9" t="s">
        <v>108</v>
      </c>
      <c r="D27" s="287">
        <v>-2774.4900000000002</v>
      </c>
      <c r="E27" s="204">
        <v>-29316.93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4799.99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4799.91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0.08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7574.4800000000005</v>
      </c>
      <c r="E32" s="205">
        <v>29316.93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4931.62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176.93</v>
      </c>
      <c r="E35" s="206">
        <v>169.82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7397.55</v>
      </c>
      <c r="E37" s="206">
        <v>5969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18246.489999999998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58496.58</v>
      </c>
      <c r="E40" s="208">
        <v>63424.74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733550.96</v>
      </c>
      <c r="E41" s="209">
        <f>SUM(E26,E27,E40)</f>
        <v>632881.59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833.81989999999996</v>
      </c>
      <c r="E47" s="211">
        <v>689.47410000000002</v>
      </c>
      <c r="G47" s="351"/>
    </row>
    <row r="48" spans="2:10">
      <c r="B48" s="133" t="s">
        <v>6</v>
      </c>
      <c r="C48" s="131" t="s">
        <v>41</v>
      </c>
      <c r="D48" s="293">
        <v>830.53219999999999</v>
      </c>
      <c r="E48" s="212">
        <v>658.771297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812.92</v>
      </c>
      <c r="E50" s="214">
        <v>868.45</v>
      </c>
    </row>
    <row r="51" spans="2:5">
      <c r="B51" s="132" t="s">
        <v>6</v>
      </c>
      <c r="C51" s="122" t="s">
        <v>111</v>
      </c>
      <c r="D51" s="293">
        <v>795.07</v>
      </c>
      <c r="E51" s="214">
        <v>860.1</v>
      </c>
    </row>
    <row r="52" spans="2:5">
      <c r="B52" s="132" t="s">
        <v>8</v>
      </c>
      <c r="C52" s="122" t="s">
        <v>112</v>
      </c>
      <c r="D52" s="293">
        <v>883.23</v>
      </c>
      <c r="E52" s="214">
        <v>960.7</v>
      </c>
    </row>
    <row r="53" spans="2:5" ht="13.5" thickBot="1">
      <c r="B53" s="134" t="s">
        <v>9</v>
      </c>
      <c r="C53" s="135" t="s">
        <v>41</v>
      </c>
      <c r="D53" s="295">
        <v>883.23</v>
      </c>
      <c r="E53" s="215">
        <v>960.7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632881.59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632881.59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632881.59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632881.59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2" bottom="0.6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Arkusz63">
    <pageSetUpPr fitToPage="1"/>
  </sheetPr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179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45659.18</v>
      </c>
      <c r="E11" s="230">
        <f>SUM(E12:E16)</f>
        <v>69169.38</v>
      </c>
    </row>
    <row r="12" spans="2:12">
      <c r="B12" s="121" t="s">
        <v>4</v>
      </c>
      <c r="C12" s="122" t="s">
        <v>5</v>
      </c>
      <c r="D12" s="307">
        <v>45659.18</v>
      </c>
      <c r="E12" s="226">
        <v>69169.38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45659.18</v>
      </c>
      <c r="E21" s="209">
        <f>E11-E17</f>
        <v>69169.38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39226.19</v>
      </c>
      <c r="E26" s="203">
        <f>D21</f>
        <v>45659.18</v>
      </c>
      <c r="G26" s="361"/>
    </row>
    <row r="27" spans="2:11">
      <c r="B27" s="8" t="s">
        <v>17</v>
      </c>
      <c r="C27" s="9" t="s">
        <v>108</v>
      </c>
      <c r="D27" s="287">
        <v>262.16000000000003</v>
      </c>
      <c r="E27" s="204">
        <v>20315.07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515.39</v>
      </c>
      <c r="E28" s="205">
        <v>22094.11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515.39</v>
      </c>
      <c r="E29" s="206">
        <v>2485.58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19608.53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253.23000000000002</v>
      </c>
      <c r="E32" s="205">
        <v>1779.04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1423.84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33.730000000000004</v>
      </c>
      <c r="E35" s="206">
        <v>68.89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219.48000000000002</v>
      </c>
      <c r="E37" s="206">
        <v>286.29000000000002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0.02</v>
      </c>
      <c r="E39" s="207">
        <v>0.02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4532.87</v>
      </c>
      <c r="E40" s="208">
        <v>3195.13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44021.22</v>
      </c>
      <c r="E41" s="209">
        <f>SUM(E26,E27,E40)</f>
        <v>69169.38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  <c r="H42" s="353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161.35159999999999</v>
      </c>
      <c r="E47" s="211">
        <v>163.11510000000001</v>
      </c>
      <c r="G47" s="351"/>
    </row>
    <row r="48" spans="2:10">
      <c r="B48" s="133" t="s">
        <v>6</v>
      </c>
      <c r="C48" s="131" t="s">
        <v>41</v>
      </c>
      <c r="D48" s="293">
        <v>162.374</v>
      </c>
      <c r="E48" s="212">
        <v>233.3886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243.11</v>
      </c>
      <c r="E50" s="214">
        <v>279.92</v>
      </c>
    </row>
    <row r="51" spans="2:5">
      <c r="B51" s="132" t="s">
        <v>6</v>
      </c>
      <c r="C51" s="122" t="s">
        <v>111</v>
      </c>
      <c r="D51" s="293">
        <v>236.9</v>
      </c>
      <c r="E51" s="214">
        <v>252.93</v>
      </c>
    </row>
    <row r="52" spans="2:5">
      <c r="B52" s="132" t="s">
        <v>8</v>
      </c>
      <c r="C52" s="122" t="s">
        <v>112</v>
      </c>
      <c r="D52" s="293">
        <v>273.05</v>
      </c>
      <c r="E52" s="214">
        <v>296.37</v>
      </c>
    </row>
    <row r="53" spans="2:5" ht="13.5" thickBot="1">
      <c r="B53" s="134" t="s">
        <v>9</v>
      </c>
      <c r="C53" s="135" t="s">
        <v>41</v>
      </c>
      <c r="D53" s="295">
        <v>271.11</v>
      </c>
      <c r="E53" s="215">
        <v>296.37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69169.38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69169.38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69169.38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69169.38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Arkusz64"/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195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40560.17</v>
      </c>
      <c r="E11" s="230">
        <f>SUM(E12:E16)</f>
        <v>45333.88</v>
      </c>
    </row>
    <row r="12" spans="2:12">
      <c r="B12" s="121" t="s">
        <v>4</v>
      </c>
      <c r="C12" s="122" t="s">
        <v>5</v>
      </c>
      <c r="D12" s="307">
        <v>40560.17</v>
      </c>
      <c r="E12" s="226">
        <v>45333.88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40560.17</v>
      </c>
      <c r="E21" s="209">
        <f>E11-E17</f>
        <v>45333.88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  <c r="H25" s="353"/>
    </row>
    <row r="26" spans="2:11">
      <c r="B26" s="83" t="s">
        <v>15</v>
      </c>
      <c r="C26" s="84" t="s">
        <v>16</v>
      </c>
      <c r="D26" s="286">
        <v>38297.699999999997</v>
      </c>
      <c r="E26" s="203">
        <f>D21</f>
        <v>40560.17</v>
      </c>
      <c r="G26" s="361"/>
      <c r="H26" s="353"/>
    </row>
    <row r="27" spans="2:11">
      <c r="B27" s="8" t="s">
        <v>17</v>
      </c>
      <c r="C27" s="9" t="s">
        <v>108</v>
      </c>
      <c r="D27" s="287">
        <v>336.85</v>
      </c>
      <c r="E27" s="204">
        <v>410.8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617.52</v>
      </c>
      <c r="E28" s="205">
        <v>617.52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617.52</v>
      </c>
      <c r="E29" s="206">
        <v>617.52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280.67</v>
      </c>
      <c r="E32" s="205">
        <v>206.72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72.11</v>
      </c>
      <c r="E35" s="206">
        <v>51.33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208.56</v>
      </c>
      <c r="E37" s="206">
        <v>155.38999999999999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1799.89</v>
      </c>
      <c r="E40" s="208">
        <v>4362.91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40434.44</v>
      </c>
      <c r="E41" s="209">
        <f>SUM(E26,E27,E40)</f>
        <v>45333.880000000005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  <c r="H42" s="353"/>
    </row>
    <row r="43" spans="2:10" ht="13.5">
      <c r="B43" s="391" t="s">
        <v>60</v>
      </c>
      <c r="C43" s="392"/>
      <c r="D43" s="392"/>
      <c r="E43" s="392"/>
      <c r="G43" s="351"/>
      <c r="H43" s="353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343">
        <v>445.58109999999999</v>
      </c>
      <c r="E47" s="211">
        <v>453.94709999999998</v>
      </c>
      <c r="G47" s="351"/>
      <c r="H47" s="364"/>
    </row>
    <row r="48" spans="2:10">
      <c r="B48" s="133" t="s">
        <v>6</v>
      </c>
      <c r="C48" s="131" t="s">
        <v>41</v>
      </c>
      <c r="D48" s="343">
        <v>449.47129999999999</v>
      </c>
      <c r="E48" s="212">
        <v>458.38099999999997</v>
      </c>
      <c r="G48" s="364"/>
    </row>
    <row r="49" spans="2:5">
      <c r="B49" s="105" t="s">
        <v>23</v>
      </c>
      <c r="C49" s="107" t="s">
        <v>110</v>
      </c>
      <c r="D49" s="343"/>
      <c r="E49" s="213"/>
    </row>
    <row r="50" spans="2:5">
      <c r="B50" s="132" t="s">
        <v>4</v>
      </c>
      <c r="C50" s="122" t="s">
        <v>40</v>
      </c>
      <c r="D50" s="343">
        <v>85.95</v>
      </c>
      <c r="E50" s="214">
        <v>89.35</v>
      </c>
    </row>
    <row r="51" spans="2:5">
      <c r="B51" s="132" t="s">
        <v>6</v>
      </c>
      <c r="C51" s="122" t="s">
        <v>111</v>
      </c>
      <c r="D51" s="343">
        <v>82.03</v>
      </c>
      <c r="E51" s="214">
        <v>82.52</v>
      </c>
    </row>
    <row r="52" spans="2:5">
      <c r="B52" s="132" t="s">
        <v>8</v>
      </c>
      <c r="C52" s="122" t="s">
        <v>112</v>
      </c>
      <c r="D52" s="343">
        <v>91.69</v>
      </c>
      <c r="E52" s="214">
        <v>99.4</v>
      </c>
    </row>
    <row r="53" spans="2:5" ht="13.5" thickBot="1">
      <c r="B53" s="134" t="s">
        <v>9</v>
      </c>
      <c r="C53" s="135" t="s">
        <v>41</v>
      </c>
      <c r="D53" s="295">
        <v>89.96</v>
      </c>
      <c r="E53" s="215">
        <v>98.9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45333.88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45333.88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45333.88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45333.88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3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Arkusz66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204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87272.07</v>
      </c>
      <c r="E11" s="230">
        <f>SUM(E12:E16)</f>
        <v>88998.81</v>
      </c>
    </row>
    <row r="12" spans="2:12">
      <c r="B12" s="93" t="s">
        <v>4</v>
      </c>
      <c r="C12" s="5" t="s">
        <v>5</v>
      </c>
      <c r="D12" s="307">
        <v>87272.07</v>
      </c>
      <c r="E12" s="226">
        <v>88998.81</v>
      </c>
    </row>
    <row r="13" spans="2:12">
      <c r="B13" s="93" t="s">
        <v>6</v>
      </c>
      <c r="C13" s="62" t="s">
        <v>7</v>
      </c>
      <c r="D13" s="307">
        <v>0</v>
      </c>
      <c r="E13" s="278">
        <v>0</v>
      </c>
    </row>
    <row r="14" spans="2:12">
      <c r="B14" s="93" t="s">
        <v>8</v>
      </c>
      <c r="C14" s="62" t="s">
        <v>10</v>
      </c>
      <c r="D14" s="307">
        <v>0</v>
      </c>
      <c r="E14" s="278">
        <v>0</v>
      </c>
      <c r="G14" s="352"/>
    </row>
    <row r="15" spans="2:12">
      <c r="B15" s="93" t="s">
        <v>103</v>
      </c>
      <c r="C15" s="62" t="s">
        <v>11</v>
      </c>
      <c r="D15" s="307">
        <v>0</v>
      </c>
      <c r="E15" s="278">
        <v>0</v>
      </c>
    </row>
    <row r="16" spans="2:12">
      <c r="B16" s="94" t="s">
        <v>104</v>
      </c>
      <c r="C16" s="79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93" t="s">
        <v>4</v>
      </c>
      <c r="C18" s="5" t="s">
        <v>11</v>
      </c>
      <c r="D18" s="308">
        <v>0</v>
      </c>
      <c r="E18" s="278">
        <v>0</v>
      </c>
    </row>
    <row r="19" spans="2:11">
      <c r="B19" s="93" t="s">
        <v>6</v>
      </c>
      <c r="C19" s="62" t="s">
        <v>105</v>
      </c>
      <c r="D19" s="307">
        <v>0</v>
      </c>
      <c r="E19" s="278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87272.07</v>
      </c>
      <c r="E21" s="209">
        <f>E11-E17</f>
        <v>88998.81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80450.8</v>
      </c>
      <c r="E26" s="203">
        <f>D21</f>
        <v>87272.07</v>
      </c>
      <c r="G26" s="361"/>
    </row>
    <row r="27" spans="2:11">
      <c r="B27" s="8" t="s">
        <v>17</v>
      </c>
      <c r="C27" s="9" t="s">
        <v>108</v>
      </c>
      <c r="D27" s="287">
        <v>631.4</v>
      </c>
      <c r="E27" s="204">
        <v>-439.38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1108.7</v>
      </c>
      <c r="E28" s="205">
        <v>1201.05</v>
      </c>
      <c r="F28" s="66"/>
      <c r="G28" s="351"/>
      <c r="H28" s="359"/>
      <c r="I28" s="351"/>
      <c r="J28" s="361"/>
    </row>
    <row r="29" spans="2:11">
      <c r="B29" s="91" t="s">
        <v>4</v>
      </c>
      <c r="C29" s="5" t="s">
        <v>20</v>
      </c>
      <c r="D29" s="288">
        <v>1108.6600000000001</v>
      </c>
      <c r="E29" s="206">
        <v>1201.04</v>
      </c>
      <c r="F29" s="66"/>
      <c r="G29" s="351"/>
      <c r="H29" s="359"/>
      <c r="I29" s="351"/>
      <c r="J29" s="361"/>
    </row>
    <row r="30" spans="2:11">
      <c r="B30" s="91" t="s">
        <v>6</v>
      </c>
      <c r="C30" s="5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91" t="s">
        <v>8</v>
      </c>
      <c r="C31" s="5" t="s">
        <v>22</v>
      </c>
      <c r="D31" s="288">
        <v>0.04</v>
      </c>
      <c r="E31" s="206">
        <v>0.01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477.3</v>
      </c>
      <c r="E32" s="205">
        <v>1640.43</v>
      </c>
      <c r="F32" s="66"/>
      <c r="G32" s="361"/>
      <c r="H32" s="359"/>
      <c r="I32" s="351"/>
      <c r="J32" s="361"/>
    </row>
    <row r="33" spans="2:10">
      <c r="B33" s="91" t="s">
        <v>4</v>
      </c>
      <c r="C33" s="5" t="s">
        <v>25</v>
      </c>
      <c r="D33" s="288">
        <v>0</v>
      </c>
      <c r="E33" s="206">
        <v>1172.97</v>
      </c>
      <c r="F33" s="66"/>
      <c r="G33" s="351"/>
      <c r="H33" s="359"/>
      <c r="I33" s="351"/>
      <c r="J33" s="361"/>
    </row>
    <row r="34" spans="2:10">
      <c r="B34" s="91" t="s">
        <v>6</v>
      </c>
      <c r="C34" s="5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91" t="s">
        <v>8</v>
      </c>
      <c r="C35" s="5" t="s">
        <v>27</v>
      </c>
      <c r="D35" s="288">
        <v>157.74</v>
      </c>
      <c r="E35" s="206">
        <v>142.99</v>
      </c>
      <c r="F35" s="66"/>
      <c r="G35" s="351"/>
      <c r="H35" s="359"/>
      <c r="I35" s="351"/>
      <c r="J35" s="361"/>
    </row>
    <row r="36" spans="2:10">
      <c r="B36" s="91" t="s">
        <v>9</v>
      </c>
      <c r="C36" s="5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91" t="s">
        <v>29</v>
      </c>
      <c r="C37" s="5" t="s">
        <v>30</v>
      </c>
      <c r="D37" s="288">
        <v>319.56</v>
      </c>
      <c r="E37" s="206">
        <v>324.47000000000003</v>
      </c>
      <c r="F37" s="66"/>
      <c r="G37" s="351"/>
      <c r="H37" s="359"/>
      <c r="I37" s="351"/>
      <c r="J37" s="361"/>
    </row>
    <row r="38" spans="2:10">
      <c r="B38" s="91" t="s">
        <v>31</v>
      </c>
      <c r="C38" s="5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92" t="s">
        <v>33</v>
      </c>
      <c r="C39" s="1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2667.14</v>
      </c>
      <c r="E40" s="208">
        <v>2166.12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83749.34</v>
      </c>
      <c r="E41" s="209">
        <f>SUM(E26,E27,E40)</f>
        <v>88998.81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  <c r="H42" s="353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538.45659999999998</v>
      </c>
      <c r="E47" s="211">
        <v>552.21510000000001</v>
      </c>
      <c r="G47" s="351"/>
    </row>
    <row r="48" spans="2:10">
      <c r="B48" s="106" t="s">
        <v>6</v>
      </c>
      <c r="C48" s="11" t="s">
        <v>41</v>
      </c>
      <c r="D48" s="293">
        <v>542.59370000000001</v>
      </c>
      <c r="E48" s="212">
        <v>549.44320000000005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149.41</v>
      </c>
      <c r="E50" s="214">
        <v>158.04</v>
      </c>
    </row>
    <row r="51" spans="2:5">
      <c r="B51" s="89" t="s">
        <v>6</v>
      </c>
      <c r="C51" s="5" t="s">
        <v>111</v>
      </c>
      <c r="D51" s="293">
        <v>149.41</v>
      </c>
      <c r="E51" s="214">
        <v>158.04</v>
      </c>
    </row>
    <row r="52" spans="2:5">
      <c r="B52" s="89" t="s">
        <v>8</v>
      </c>
      <c r="C52" s="5" t="s">
        <v>112</v>
      </c>
      <c r="D52" s="293">
        <v>154.42000000000002</v>
      </c>
      <c r="E52" s="214">
        <v>162.11000000000001</v>
      </c>
    </row>
    <row r="53" spans="2:5" ht="13.5" thickBot="1">
      <c r="B53" s="90" t="s">
        <v>9</v>
      </c>
      <c r="C53" s="15" t="s">
        <v>41</v>
      </c>
      <c r="D53" s="295">
        <v>154.35</v>
      </c>
      <c r="E53" s="215">
        <v>161.97999999999999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88998.81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88998.81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88998.81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88998.81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4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Arkusz65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152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120885.07</v>
      </c>
      <c r="E11" s="230">
        <f>SUM(E12:E16)</f>
        <v>130595.56</v>
      </c>
    </row>
    <row r="12" spans="2:12">
      <c r="B12" s="93" t="s">
        <v>4</v>
      </c>
      <c r="C12" s="5" t="s">
        <v>5</v>
      </c>
      <c r="D12" s="307">
        <v>120885.07</v>
      </c>
      <c r="E12" s="226">
        <v>130595.56</v>
      </c>
    </row>
    <row r="13" spans="2:12">
      <c r="B13" s="93" t="s">
        <v>6</v>
      </c>
      <c r="C13" s="62" t="s">
        <v>7</v>
      </c>
      <c r="D13" s="307">
        <v>0</v>
      </c>
      <c r="E13" s="278">
        <v>0</v>
      </c>
    </row>
    <row r="14" spans="2:12">
      <c r="B14" s="93" t="s">
        <v>8</v>
      </c>
      <c r="C14" s="62" t="s">
        <v>10</v>
      </c>
      <c r="D14" s="307">
        <v>0</v>
      </c>
      <c r="E14" s="278">
        <v>0</v>
      </c>
      <c r="G14" s="352"/>
    </row>
    <row r="15" spans="2:12">
      <c r="B15" s="93" t="s">
        <v>103</v>
      </c>
      <c r="C15" s="62" t="s">
        <v>11</v>
      </c>
      <c r="D15" s="307">
        <v>0</v>
      </c>
      <c r="E15" s="278">
        <v>0</v>
      </c>
    </row>
    <row r="16" spans="2:12">
      <c r="B16" s="94" t="s">
        <v>104</v>
      </c>
      <c r="C16" s="79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93" t="s">
        <v>4</v>
      </c>
      <c r="C18" s="5" t="s">
        <v>11</v>
      </c>
      <c r="D18" s="308">
        <v>0</v>
      </c>
      <c r="E18" s="278">
        <v>0</v>
      </c>
    </row>
    <row r="19" spans="2:11">
      <c r="B19" s="93" t="s">
        <v>6</v>
      </c>
      <c r="C19" s="62" t="s">
        <v>105</v>
      </c>
      <c r="D19" s="307">
        <v>0</v>
      </c>
      <c r="E19" s="278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120885.07</v>
      </c>
      <c r="E21" s="209">
        <f>E11-E17</f>
        <v>130595.56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146971.82</v>
      </c>
      <c r="E26" s="203">
        <f>D21</f>
        <v>120885.07</v>
      </c>
      <c r="G26" s="361"/>
      <c r="H26" s="353"/>
    </row>
    <row r="27" spans="2:11">
      <c r="B27" s="8" t="s">
        <v>17</v>
      </c>
      <c r="C27" s="9" t="s">
        <v>108</v>
      </c>
      <c r="D27" s="287">
        <v>-55523.99</v>
      </c>
      <c r="E27" s="204">
        <v>-19909.04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9604.58</v>
      </c>
      <c r="E28" s="205">
        <v>12213.960000000001</v>
      </c>
      <c r="F28" s="66"/>
      <c r="G28" s="351"/>
      <c r="H28" s="359"/>
      <c r="I28" s="351"/>
      <c r="J28" s="361"/>
    </row>
    <row r="29" spans="2:11">
      <c r="B29" s="91" t="s">
        <v>4</v>
      </c>
      <c r="C29" s="5" t="s">
        <v>20</v>
      </c>
      <c r="D29" s="288">
        <v>4449.24</v>
      </c>
      <c r="E29" s="206">
        <v>4862.99</v>
      </c>
      <c r="F29" s="66"/>
      <c r="G29" s="351"/>
      <c r="H29" s="359"/>
      <c r="I29" s="351"/>
      <c r="J29" s="361"/>
    </row>
    <row r="30" spans="2:11">
      <c r="B30" s="91" t="s">
        <v>6</v>
      </c>
      <c r="C30" s="5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91" t="s">
        <v>8</v>
      </c>
      <c r="C31" s="5" t="s">
        <v>22</v>
      </c>
      <c r="D31" s="288">
        <v>5155.34</v>
      </c>
      <c r="E31" s="206">
        <v>7350.97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65128.57</v>
      </c>
      <c r="E32" s="205">
        <v>32123</v>
      </c>
      <c r="F32" s="66"/>
      <c r="G32" s="361"/>
      <c r="H32" s="359"/>
      <c r="I32" s="351"/>
      <c r="J32" s="361"/>
    </row>
    <row r="33" spans="2:10">
      <c r="B33" s="91" t="s">
        <v>4</v>
      </c>
      <c r="C33" s="5" t="s">
        <v>25</v>
      </c>
      <c r="D33" s="288">
        <v>63886.720000000001</v>
      </c>
      <c r="E33" s="206">
        <v>30651.01</v>
      </c>
      <c r="F33" s="66"/>
      <c r="G33" s="351"/>
      <c r="H33" s="359"/>
      <c r="I33" s="351"/>
      <c r="J33" s="361"/>
    </row>
    <row r="34" spans="2:10">
      <c r="B34" s="91" t="s">
        <v>6</v>
      </c>
      <c r="C34" s="5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91" t="s">
        <v>8</v>
      </c>
      <c r="C35" s="5" t="s">
        <v>27</v>
      </c>
      <c r="D35" s="288">
        <v>406.7</v>
      </c>
      <c r="E35" s="206">
        <v>475.33</v>
      </c>
      <c r="F35" s="66"/>
      <c r="G35" s="351"/>
      <c r="H35" s="359"/>
      <c r="I35" s="351"/>
      <c r="J35" s="361"/>
    </row>
    <row r="36" spans="2:10">
      <c r="B36" s="91" t="s">
        <v>9</v>
      </c>
      <c r="C36" s="5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91" t="s">
        <v>29</v>
      </c>
      <c r="C37" s="5" t="s">
        <v>30</v>
      </c>
      <c r="D37" s="288">
        <v>835.12</v>
      </c>
      <c r="E37" s="206">
        <v>996.66</v>
      </c>
      <c r="F37" s="66"/>
      <c r="G37" s="351"/>
      <c r="H37" s="359"/>
      <c r="I37" s="351"/>
      <c r="J37" s="361"/>
    </row>
    <row r="38" spans="2:10">
      <c r="B38" s="91" t="s">
        <v>31</v>
      </c>
      <c r="C38" s="5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92" t="s">
        <v>33</v>
      </c>
      <c r="C39" s="11" t="s">
        <v>34</v>
      </c>
      <c r="D39" s="289">
        <v>0.03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11257.65</v>
      </c>
      <c r="E40" s="208">
        <v>29619.53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102705.48</v>
      </c>
      <c r="E41" s="209">
        <f>SUM(E26,E27,E40)</f>
        <v>130595.56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795.99120000000005</v>
      </c>
      <c r="E47" s="211">
        <v>542.03689999999995</v>
      </c>
      <c r="G47" s="351"/>
      <c r="H47" s="364"/>
    </row>
    <row r="48" spans="2:10">
      <c r="B48" s="106" t="s">
        <v>6</v>
      </c>
      <c r="C48" s="11" t="s">
        <v>41</v>
      </c>
      <c r="D48" s="293">
        <v>502.47300000000001</v>
      </c>
      <c r="E48" s="212">
        <v>467.24709999999999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184.64</v>
      </c>
      <c r="E50" s="214">
        <v>223.02</v>
      </c>
    </row>
    <row r="51" spans="2:5">
      <c r="B51" s="89" t="s">
        <v>6</v>
      </c>
      <c r="C51" s="5" t="s">
        <v>111</v>
      </c>
      <c r="D51" s="293">
        <v>175.47</v>
      </c>
      <c r="E51" s="214">
        <v>223.02</v>
      </c>
    </row>
    <row r="52" spans="2:5">
      <c r="B52" s="89" t="s">
        <v>8</v>
      </c>
      <c r="C52" s="5" t="s">
        <v>112</v>
      </c>
      <c r="D52" s="293">
        <v>214.07</v>
      </c>
      <c r="E52" s="214">
        <v>290.67</v>
      </c>
    </row>
    <row r="53" spans="2:5" ht="13.5" thickBot="1">
      <c r="B53" s="90" t="s">
        <v>9</v>
      </c>
      <c r="C53" s="15" t="s">
        <v>41</v>
      </c>
      <c r="D53" s="295">
        <v>204.4</v>
      </c>
      <c r="E53" s="215">
        <v>279.5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130595.56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E12</f>
        <v>130595.56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f>E17</f>
        <v>0</v>
      </c>
      <c r="E73" s="21">
        <f>D73/E21</f>
        <v>0</v>
      </c>
    </row>
    <row r="74" spans="2:5">
      <c r="B74" s="111" t="s">
        <v>64</v>
      </c>
      <c r="C74" s="10" t="s">
        <v>66</v>
      </c>
      <c r="D74" s="302">
        <f>D58-D73</f>
        <v>130595.56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130595.56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6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Arkusz67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153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153674.37</v>
      </c>
      <c r="E11" s="230">
        <f>SUM(E12:E16)</f>
        <v>151099.09</v>
      </c>
    </row>
    <row r="12" spans="2:12">
      <c r="B12" s="93" t="s">
        <v>4</v>
      </c>
      <c r="C12" s="5" t="s">
        <v>5</v>
      </c>
      <c r="D12" s="307">
        <v>153674.37</v>
      </c>
      <c r="E12" s="226">
        <v>151099.09</v>
      </c>
    </row>
    <row r="13" spans="2:12">
      <c r="B13" s="93" t="s">
        <v>6</v>
      </c>
      <c r="C13" s="62" t="s">
        <v>7</v>
      </c>
      <c r="D13" s="307">
        <v>0</v>
      </c>
      <c r="E13" s="278">
        <v>0</v>
      </c>
    </row>
    <row r="14" spans="2:12">
      <c r="B14" s="93" t="s">
        <v>8</v>
      </c>
      <c r="C14" s="62" t="s">
        <v>10</v>
      </c>
      <c r="D14" s="307">
        <v>0</v>
      </c>
      <c r="E14" s="278">
        <v>0</v>
      </c>
      <c r="G14" s="352"/>
    </row>
    <row r="15" spans="2:12">
      <c r="B15" s="93" t="s">
        <v>103</v>
      </c>
      <c r="C15" s="62" t="s">
        <v>11</v>
      </c>
      <c r="D15" s="307">
        <v>0</v>
      </c>
      <c r="E15" s="278">
        <v>0</v>
      </c>
    </row>
    <row r="16" spans="2:12">
      <c r="B16" s="94" t="s">
        <v>104</v>
      </c>
      <c r="C16" s="79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93" t="s">
        <v>4</v>
      </c>
      <c r="C18" s="5" t="s">
        <v>11</v>
      </c>
      <c r="D18" s="308">
        <v>0</v>
      </c>
      <c r="E18" s="278">
        <v>0</v>
      </c>
    </row>
    <row r="19" spans="2:11">
      <c r="B19" s="93" t="s">
        <v>6</v>
      </c>
      <c r="C19" s="62" t="s">
        <v>105</v>
      </c>
      <c r="D19" s="307">
        <v>0</v>
      </c>
      <c r="E19" s="278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153674.37</v>
      </c>
      <c r="E21" s="209">
        <f>E11-E17</f>
        <v>151099.09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134206.03</v>
      </c>
      <c r="E26" s="203">
        <f>D21</f>
        <v>153674.37</v>
      </c>
      <c r="G26" s="361"/>
    </row>
    <row r="27" spans="2:11">
      <c r="B27" s="8" t="s">
        <v>17</v>
      </c>
      <c r="C27" s="9" t="s">
        <v>108</v>
      </c>
      <c r="D27" s="287">
        <v>4092.56</v>
      </c>
      <c r="E27" s="204">
        <v>2115.0300000000002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5195.43</v>
      </c>
      <c r="E28" s="205">
        <v>8415.5700000000015</v>
      </c>
      <c r="F28" s="66"/>
      <c r="G28" s="351"/>
      <c r="H28" s="359"/>
      <c r="I28" s="351"/>
      <c r="J28" s="361"/>
    </row>
    <row r="29" spans="2:11">
      <c r="B29" s="91" t="s">
        <v>4</v>
      </c>
      <c r="C29" s="5" t="s">
        <v>20</v>
      </c>
      <c r="D29" s="288">
        <v>5144.74</v>
      </c>
      <c r="E29" s="206">
        <v>5117.57</v>
      </c>
      <c r="F29" s="66"/>
      <c r="G29" s="351"/>
      <c r="H29" s="359"/>
      <c r="I29" s="351"/>
      <c r="J29" s="361"/>
    </row>
    <row r="30" spans="2:11">
      <c r="B30" s="91" t="s">
        <v>6</v>
      </c>
      <c r="C30" s="5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91" t="s">
        <v>8</v>
      </c>
      <c r="C31" s="5" t="s">
        <v>22</v>
      </c>
      <c r="D31" s="288">
        <v>50.690000000000005</v>
      </c>
      <c r="E31" s="206">
        <v>3298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1102.8700000000001</v>
      </c>
      <c r="E32" s="205">
        <v>6300.54</v>
      </c>
      <c r="F32" s="66"/>
      <c r="G32" s="361"/>
      <c r="H32" s="359"/>
      <c r="I32" s="351"/>
      <c r="J32" s="361"/>
    </row>
    <row r="33" spans="2:10">
      <c r="B33" s="91" t="s">
        <v>4</v>
      </c>
      <c r="C33" s="5" t="s">
        <v>25</v>
      </c>
      <c r="D33" s="288">
        <v>0</v>
      </c>
      <c r="E33" s="206">
        <v>5315.69</v>
      </c>
      <c r="F33" s="66"/>
      <c r="G33" s="351"/>
      <c r="H33" s="359"/>
      <c r="I33" s="351"/>
      <c r="J33" s="361"/>
    </row>
    <row r="34" spans="2:10">
      <c r="B34" s="91" t="s">
        <v>6</v>
      </c>
      <c r="C34" s="5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91" t="s">
        <v>8</v>
      </c>
      <c r="C35" s="5" t="s">
        <v>27</v>
      </c>
      <c r="D35" s="288">
        <v>546.93000000000006</v>
      </c>
      <c r="E35" s="206">
        <v>460.09</v>
      </c>
      <c r="F35" s="66"/>
      <c r="G35" s="351"/>
      <c r="H35" s="359"/>
      <c r="I35" s="351"/>
      <c r="J35" s="361"/>
    </row>
    <row r="36" spans="2:10">
      <c r="B36" s="91" t="s">
        <v>9</v>
      </c>
      <c r="C36" s="5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91" t="s">
        <v>29</v>
      </c>
      <c r="C37" s="5" t="s">
        <v>30</v>
      </c>
      <c r="D37" s="288">
        <v>555.94000000000005</v>
      </c>
      <c r="E37" s="206">
        <v>524.76</v>
      </c>
      <c r="F37" s="66"/>
      <c r="G37" s="351"/>
      <c r="H37" s="359"/>
      <c r="I37" s="351"/>
      <c r="J37" s="361"/>
    </row>
    <row r="38" spans="2:10">
      <c r="B38" s="91" t="s">
        <v>31</v>
      </c>
      <c r="C38" s="5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92" t="s">
        <v>33</v>
      </c>
      <c r="C39" s="1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14909.27</v>
      </c>
      <c r="E40" s="208">
        <v>-4690.3100000000004</v>
      </c>
      <c r="G40" s="361"/>
    </row>
    <row r="41" spans="2:10" ht="13.5" thickBot="1">
      <c r="B41" s="87" t="s">
        <v>37</v>
      </c>
      <c r="C41" s="88" t="s">
        <v>38</v>
      </c>
      <c r="D41" s="342">
        <v>153207.85999999999</v>
      </c>
      <c r="E41" s="209">
        <f>SUM(E26,E27,E40)</f>
        <v>151099.09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526.31880000000001</v>
      </c>
      <c r="E47" s="211">
        <v>522.43539999999996</v>
      </c>
      <c r="G47" s="351"/>
      <c r="H47" s="364"/>
    </row>
    <row r="48" spans="2:10">
      <c r="B48" s="106" t="s">
        <v>6</v>
      </c>
      <c r="C48" s="11" t="s">
        <v>41</v>
      </c>
      <c r="D48" s="293">
        <v>541.75340000000006</v>
      </c>
      <c r="E48" s="212">
        <v>528.66970000000003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254.99</v>
      </c>
      <c r="E50" s="214">
        <v>294.14999999999998</v>
      </c>
    </row>
    <row r="51" spans="2:5">
      <c r="B51" s="89" t="s">
        <v>6</v>
      </c>
      <c r="C51" s="5" t="s">
        <v>111</v>
      </c>
      <c r="D51" s="293">
        <v>247.63</v>
      </c>
      <c r="E51" s="214">
        <v>268.08</v>
      </c>
    </row>
    <row r="52" spans="2:5">
      <c r="B52" s="89" t="s">
        <v>8</v>
      </c>
      <c r="C52" s="5" t="s">
        <v>112</v>
      </c>
      <c r="D52" s="293">
        <v>285.91000000000003</v>
      </c>
      <c r="E52" s="214">
        <v>300.56</v>
      </c>
    </row>
    <row r="53" spans="2:5" ht="13.5" thickBot="1">
      <c r="B53" s="90" t="s">
        <v>9</v>
      </c>
      <c r="C53" s="15" t="s">
        <v>41</v>
      </c>
      <c r="D53" s="295">
        <v>282.8</v>
      </c>
      <c r="E53" s="215">
        <v>285.81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151099.09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151099.09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151099.09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151099.09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7109375" style="22" bestFit="1" customWidth="1"/>
    <col min="3" max="3" width="77.7109375" style="22" customWidth="1"/>
    <col min="4" max="4" width="17.140625" style="120" bestFit="1" customWidth="1"/>
    <col min="5" max="5" width="16.425781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8554687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84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  <c r="G9" s="379"/>
    </row>
    <row r="10" spans="2:12" ht="13.5" thickBot="1">
      <c r="B10" s="76"/>
      <c r="C10" s="69" t="s">
        <v>2</v>
      </c>
      <c r="D10" s="279" t="s">
        <v>199</v>
      </c>
      <c r="E10" s="229" t="s">
        <v>200</v>
      </c>
      <c r="G10" s="351"/>
      <c r="H10" s="351"/>
    </row>
    <row r="11" spans="2:12">
      <c r="B11" s="78" t="s">
        <v>3</v>
      </c>
      <c r="C11" s="25" t="s">
        <v>106</v>
      </c>
      <c r="D11" s="306">
        <v>169675362.26000002</v>
      </c>
      <c r="E11" s="230">
        <f>SUM(E12:E14,E16)</f>
        <v>183234206.02000001</v>
      </c>
      <c r="H11" s="351"/>
    </row>
    <row r="12" spans="2:12">
      <c r="B12" s="121" t="s">
        <v>4</v>
      </c>
      <c r="C12" s="153" t="s">
        <v>5</v>
      </c>
      <c r="D12" s="307">
        <v>169671520.36000001</v>
      </c>
      <c r="E12" s="226">
        <v>183205293</v>
      </c>
      <c r="G12" s="351"/>
      <c r="H12" s="351"/>
    </row>
    <row r="13" spans="2:12">
      <c r="B13" s="121" t="s">
        <v>6</v>
      </c>
      <c r="C13" s="153" t="s">
        <v>7</v>
      </c>
      <c r="D13" s="307">
        <v>337.3</v>
      </c>
      <c r="E13" s="226">
        <v>953.96</v>
      </c>
      <c r="H13" s="351"/>
    </row>
    <row r="14" spans="2:12">
      <c r="B14" s="121" t="s">
        <v>8</v>
      </c>
      <c r="C14" s="153" t="s">
        <v>10</v>
      </c>
      <c r="D14" s="307">
        <v>3504.6</v>
      </c>
      <c r="E14" s="226">
        <v>27959.06</v>
      </c>
      <c r="H14" s="351"/>
    </row>
    <row r="15" spans="2:12">
      <c r="B15" s="121" t="s">
        <v>103</v>
      </c>
      <c r="C15" s="153" t="s">
        <v>11</v>
      </c>
      <c r="D15" s="307">
        <v>3504.6</v>
      </c>
      <c r="E15" s="226">
        <f>E14</f>
        <v>27959.06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</row>
    <row r="17" spans="2:11">
      <c r="B17" s="8" t="s">
        <v>13</v>
      </c>
      <c r="C17" s="141" t="s">
        <v>65</v>
      </c>
      <c r="D17" s="309">
        <v>408009.48</v>
      </c>
      <c r="E17" s="231">
        <f>SUM(E18:E20)</f>
        <v>230764.41</v>
      </c>
    </row>
    <row r="18" spans="2:11">
      <c r="B18" s="121" t="s">
        <v>4</v>
      </c>
      <c r="C18" s="153" t="s">
        <v>11</v>
      </c>
      <c r="D18" s="308">
        <v>408009.48</v>
      </c>
      <c r="E18" s="227">
        <v>230764.41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169267352.78000003</v>
      </c>
      <c r="E21" s="209">
        <f>E11-E17</f>
        <v>183003441.61000001</v>
      </c>
      <c r="F21" s="70"/>
      <c r="G21" s="354"/>
      <c r="H21" s="355"/>
      <c r="J21" s="375"/>
      <c r="K21" s="352"/>
    </row>
    <row r="22" spans="2:11">
      <c r="B22" s="3"/>
      <c r="C22" s="6"/>
      <c r="D22" s="232"/>
      <c r="E22" s="232"/>
      <c r="G22" s="354"/>
      <c r="H22" s="354"/>
    </row>
    <row r="23" spans="2:11" ht="15.75">
      <c r="B23" s="391"/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180" t="s">
        <v>201</v>
      </c>
      <c r="E25" s="180" t="s">
        <v>200</v>
      </c>
    </row>
    <row r="26" spans="2:11">
      <c r="B26" s="83" t="s">
        <v>15</v>
      </c>
      <c r="C26" s="84" t="s">
        <v>16</v>
      </c>
      <c r="D26" s="286">
        <v>166394067.25999999</v>
      </c>
      <c r="E26" s="203">
        <f>D21</f>
        <v>169267352.78000003</v>
      </c>
      <c r="G26" s="361"/>
    </row>
    <row r="27" spans="2:11">
      <c r="B27" s="8" t="s">
        <v>17</v>
      </c>
      <c r="C27" s="9" t="s">
        <v>108</v>
      </c>
      <c r="D27" s="287">
        <v>-2339607.7999999998</v>
      </c>
      <c r="E27" s="204">
        <v>-2910112.45</v>
      </c>
      <c r="F27" s="66"/>
      <c r="G27" s="351"/>
      <c r="H27" s="359"/>
      <c r="I27" s="359"/>
      <c r="J27" s="351"/>
    </row>
    <row r="28" spans="2:11">
      <c r="B28" s="8" t="s">
        <v>18</v>
      </c>
      <c r="C28" s="9" t="s">
        <v>19</v>
      </c>
      <c r="D28" s="287">
        <v>6350043.2300000004</v>
      </c>
      <c r="E28" s="205">
        <v>7225295.1600000001</v>
      </c>
      <c r="F28" s="66"/>
      <c r="G28" s="351"/>
      <c r="H28" s="359"/>
      <c r="I28" s="359"/>
      <c r="J28" s="351"/>
    </row>
    <row r="29" spans="2:11">
      <c r="B29" s="129" t="s">
        <v>4</v>
      </c>
      <c r="C29" s="122" t="s">
        <v>20</v>
      </c>
      <c r="D29" s="288">
        <v>6257574.6500000004</v>
      </c>
      <c r="E29" s="206">
        <v>6221189.25</v>
      </c>
      <c r="F29" s="66"/>
      <c r="G29" s="351"/>
      <c r="H29" s="359"/>
      <c r="I29" s="359"/>
      <c r="J29" s="351"/>
    </row>
    <row r="30" spans="2:11">
      <c r="B30" s="129" t="s">
        <v>6</v>
      </c>
      <c r="C30" s="122" t="s">
        <v>21</v>
      </c>
      <c r="D30" s="288">
        <v>0</v>
      </c>
      <c r="E30" s="206">
        <v>325335.78000000003</v>
      </c>
      <c r="F30" s="66"/>
      <c r="G30" s="351"/>
      <c r="H30" s="359"/>
      <c r="I30" s="359"/>
      <c r="J30" s="351"/>
    </row>
    <row r="31" spans="2:11">
      <c r="B31" s="129" t="s">
        <v>8</v>
      </c>
      <c r="C31" s="122" t="s">
        <v>22</v>
      </c>
      <c r="D31" s="288">
        <v>92468.58</v>
      </c>
      <c r="E31" s="206">
        <v>678770.12999999989</v>
      </c>
      <c r="F31" s="66"/>
      <c r="G31" s="351"/>
      <c r="H31" s="359"/>
      <c r="I31" s="359"/>
      <c r="J31" s="351"/>
    </row>
    <row r="32" spans="2:11">
      <c r="B32" s="80" t="s">
        <v>23</v>
      </c>
      <c r="C32" s="10" t="s">
        <v>24</v>
      </c>
      <c r="D32" s="287">
        <v>8689651.0299999993</v>
      </c>
      <c r="E32" s="205">
        <v>10135407.610000001</v>
      </c>
      <c r="F32" s="66"/>
      <c r="G32" s="351"/>
      <c r="H32" s="359"/>
      <c r="I32" s="359"/>
      <c r="J32" s="351"/>
    </row>
    <row r="33" spans="2:10">
      <c r="B33" s="129" t="s">
        <v>4</v>
      </c>
      <c r="C33" s="122" t="s">
        <v>25</v>
      </c>
      <c r="D33" s="288">
        <v>6512825.5</v>
      </c>
      <c r="E33" s="206">
        <v>6399612.5</v>
      </c>
      <c r="F33" s="66"/>
      <c r="G33" s="351"/>
      <c r="H33" s="359"/>
      <c r="I33" s="359"/>
      <c r="J33" s="351"/>
    </row>
    <row r="34" spans="2:10">
      <c r="B34" s="129" t="s">
        <v>6</v>
      </c>
      <c r="C34" s="122" t="s">
        <v>26</v>
      </c>
      <c r="D34" s="288">
        <v>243402.98</v>
      </c>
      <c r="E34" s="206">
        <v>375353.25</v>
      </c>
      <c r="F34" s="66"/>
      <c r="G34" s="351"/>
      <c r="H34" s="359"/>
      <c r="I34" s="359"/>
      <c r="J34" s="351"/>
    </row>
    <row r="35" spans="2:10">
      <c r="B35" s="129" t="s">
        <v>8</v>
      </c>
      <c r="C35" s="122" t="s">
        <v>27</v>
      </c>
      <c r="D35" s="288">
        <v>1415977.6099999999</v>
      </c>
      <c r="E35" s="206">
        <v>1484760.99</v>
      </c>
      <c r="F35" s="66"/>
      <c r="G35" s="351"/>
      <c r="H35" s="359"/>
      <c r="I35" s="359"/>
      <c r="J35" s="35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9"/>
      <c r="J37" s="35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130" t="s">
        <v>33</v>
      </c>
      <c r="C39" s="131" t="s">
        <v>34</v>
      </c>
      <c r="D39" s="289">
        <v>517444.94</v>
      </c>
      <c r="E39" s="207">
        <v>1875680.87</v>
      </c>
      <c r="F39" s="66"/>
      <c r="G39" s="351"/>
      <c r="H39" s="359"/>
      <c r="I39" s="359"/>
      <c r="J39" s="351"/>
    </row>
    <row r="40" spans="2:10" ht="13.5" thickBot="1">
      <c r="B40" s="85" t="s">
        <v>35</v>
      </c>
      <c r="C40" s="86" t="s">
        <v>36</v>
      </c>
      <c r="D40" s="290">
        <v>17347689.030000001</v>
      </c>
      <c r="E40" s="208">
        <v>16646201.279999999</v>
      </c>
      <c r="G40" s="361"/>
    </row>
    <row r="41" spans="2:10" ht="13.5" thickBot="1">
      <c r="B41" s="87" t="s">
        <v>37</v>
      </c>
      <c r="C41" s="88" t="s">
        <v>38</v>
      </c>
      <c r="D41" s="291">
        <v>181402148.48999998</v>
      </c>
      <c r="E41" s="209">
        <f>SUM(E26,E27,E40)</f>
        <v>183003441.61000004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117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258"/>
      <c r="C45" s="259" t="s">
        <v>39</v>
      </c>
      <c r="D45" s="279" t="s">
        <v>201</v>
      </c>
      <c r="E45" s="229" t="s">
        <v>200</v>
      </c>
      <c r="G45" s="381"/>
    </row>
    <row r="46" spans="2:10">
      <c r="B46" s="256" t="s">
        <v>18</v>
      </c>
      <c r="C46" s="257" t="s">
        <v>109</v>
      </c>
      <c r="D46" s="292"/>
      <c r="E46" s="210"/>
      <c r="G46" s="351"/>
    </row>
    <row r="47" spans="2:10">
      <c r="B47" s="234" t="s">
        <v>4</v>
      </c>
      <c r="C47" s="157" t="s">
        <v>40</v>
      </c>
      <c r="D47" s="293">
        <v>8771247.1671656892</v>
      </c>
      <c r="E47" s="211">
        <v>8527451.4397739805</v>
      </c>
      <c r="G47" s="380"/>
    </row>
    <row r="48" spans="2:10">
      <c r="B48" s="235" t="s">
        <v>6</v>
      </c>
      <c r="C48" s="174" t="s">
        <v>41</v>
      </c>
      <c r="D48" s="293">
        <v>8668733.7321000006</v>
      </c>
      <c r="E48" s="212">
        <v>8404392.0241855904</v>
      </c>
      <c r="J48" s="364"/>
    </row>
    <row r="49" spans="2:7">
      <c r="B49" s="236" t="s">
        <v>23</v>
      </c>
      <c r="C49" s="237" t="s">
        <v>110</v>
      </c>
      <c r="D49" s="294"/>
      <c r="E49" s="213"/>
    </row>
    <row r="50" spans="2:7">
      <c r="B50" s="234" t="s">
        <v>4</v>
      </c>
      <c r="C50" s="157" t="s">
        <v>40</v>
      </c>
      <c r="D50" s="293">
        <v>18.970400000000001</v>
      </c>
      <c r="E50" s="214">
        <v>19.849700000000002</v>
      </c>
      <c r="G50" s="365"/>
    </row>
    <row r="51" spans="2:7">
      <c r="B51" s="234" t="s">
        <v>6</v>
      </c>
      <c r="C51" s="157" t="s">
        <v>111</v>
      </c>
      <c r="D51" s="293">
        <v>18.452500000000001</v>
      </c>
      <c r="E51" s="214">
        <v>19.849700000000002</v>
      </c>
    </row>
    <row r="52" spans="2:7">
      <c r="B52" s="234" t="s">
        <v>8</v>
      </c>
      <c r="C52" s="157" t="s">
        <v>112</v>
      </c>
      <c r="D52" s="293">
        <v>20.9541</v>
      </c>
      <c r="E52" s="214">
        <v>21.895099999999999</v>
      </c>
    </row>
    <row r="53" spans="2:7" ht="13.5" thickBot="1">
      <c r="B53" s="238" t="s">
        <v>9</v>
      </c>
      <c r="C53" s="239" t="s">
        <v>41</v>
      </c>
      <c r="D53" s="295">
        <v>20.926000000000002</v>
      </c>
      <c r="E53" s="215">
        <v>21.774699999999999</v>
      </c>
    </row>
    <row r="54" spans="2:7">
      <c r="B54" s="240"/>
      <c r="C54" s="241"/>
      <c r="D54" s="216"/>
      <c r="E54" s="216"/>
    </row>
    <row r="55" spans="2:7" ht="13.5">
      <c r="B55" s="402" t="s">
        <v>62</v>
      </c>
      <c r="C55" s="396"/>
      <c r="D55" s="396"/>
      <c r="E55" s="396"/>
    </row>
    <row r="56" spans="2:7" ht="14.25" thickBot="1">
      <c r="B56" s="403" t="s">
        <v>113</v>
      </c>
      <c r="C56" s="397"/>
      <c r="D56" s="397"/>
      <c r="E56" s="397"/>
    </row>
    <row r="57" spans="2:7" ht="34.5" thickBot="1">
      <c r="B57" s="404" t="s">
        <v>42</v>
      </c>
      <c r="C57" s="405"/>
      <c r="D57" s="296" t="s">
        <v>119</v>
      </c>
      <c r="E57" s="217" t="s">
        <v>114</v>
      </c>
    </row>
    <row r="58" spans="2:7">
      <c r="B58" s="242" t="s">
        <v>18</v>
      </c>
      <c r="C58" s="243" t="s">
        <v>43</v>
      </c>
      <c r="D58" s="297">
        <f>SUM(D59:D70)</f>
        <v>183205293</v>
      </c>
      <c r="E58" s="218">
        <f>D58/E21</f>
        <v>1.0011029923165606</v>
      </c>
    </row>
    <row r="59" spans="2:7" ht="25.5">
      <c r="B59" s="244" t="s">
        <v>4</v>
      </c>
      <c r="C59" s="245" t="s">
        <v>44</v>
      </c>
      <c r="D59" s="298">
        <v>0</v>
      </c>
      <c r="E59" s="219">
        <v>0</v>
      </c>
    </row>
    <row r="60" spans="2:7" ht="25.5">
      <c r="B60" s="246" t="s">
        <v>6</v>
      </c>
      <c r="C60" s="247" t="s">
        <v>45</v>
      </c>
      <c r="D60" s="299">
        <v>0</v>
      </c>
      <c r="E60" s="220">
        <v>0</v>
      </c>
    </row>
    <row r="61" spans="2:7">
      <c r="B61" s="246" t="s">
        <v>8</v>
      </c>
      <c r="C61" s="247" t="s">
        <v>46</v>
      </c>
      <c r="D61" s="299">
        <v>0</v>
      </c>
      <c r="E61" s="220">
        <v>0</v>
      </c>
    </row>
    <row r="62" spans="2:7">
      <c r="B62" s="246" t="s">
        <v>9</v>
      </c>
      <c r="C62" s="247" t="s">
        <v>47</v>
      </c>
      <c r="D62" s="299">
        <v>0</v>
      </c>
      <c r="E62" s="220">
        <v>0</v>
      </c>
    </row>
    <row r="63" spans="2:7">
      <c r="B63" s="246" t="s">
        <v>29</v>
      </c>
      <c r="C63" s="247" t="s">
        <v>48</v>
      </c>
      <c r="D63" s="299">
        <v>0</v>
      </c>
      <c r="E63" s="220">
        <v>0</v>
      </c>
    </row>
    <row r="64" spans="2:7">
      <c r="B64" s="244" t="s">
        <v>31</v>
      </c>
      <c r="C64" s="245" t="s">
        <v>49</v>
      </c>
      <c r="D64" s="320">
        <v>182618454.03</v>
      </c>
      <c r="E64" s="219">
        <f>D64/E21</f>
        <v>0.99789628229604299</v>
      </c>
      <c r="G64" s="351"/>
    </row>
    <row r="65" spans="2:7">
      <c r="B65" s="244" t="s">
        <v>33</v>
      </c>
      <c r="C65" s="245" t="s">
        <v>115</v>
      </c>
      <c r="D65" s="298">
        <v>0</v>
      </c>
      <c r="E65" s="219">
        <v>0</v>
      </c>
      <c r="G65" s="351"/>
    </row>
    <row r="66" spans="2:7">
      <c r="B66" s="244" t="s">
        <v>50</v>
      </c>
      <c r="C66" s="245" t="s">
        <v>51</v>
      </c>
      <c r="D66" s="298">
        <v>0</v>
      </c>
      <c r="E66" s="219">
        <v>0</v>
      </c>
      <c r="G66" s="351"/>
    </row>
    <row r="67" spans="2:7">
      <c r="B67" s="246" t="s">
        <v>52</v>
      </c>
      <c r="C67" s="247" t="s">
        <v>53</v>
      </c>
      <c r="D67" s="299">
        <v>0</v>
      </c>
      <c r="E67" s="220">
        <v>0</v>
      </c>
    </row>
    <row r="68" spans="2:7">
      <c r="B68" s="246" t="s">
        <v>54</v>
      </c>
      <c r="C68" s="247" t="s">
        <v>55</v>
      </c>
      <c r="D68" s="299">
        <v>0</v>
      </c>
      <c r="E68" s="220">
        <v>0</v>
      </c>
    </row>
    <row r="69" spans="2:7">
      <c r="B69" s="246" t="s">
        <v>56</v>
      </c>
      <c r="C69" s="247" t="s">
        <v>57</v>
      </c>
      <c r="D69" s="314">
        <v>586838.97000000009</v>
      </c>
      <c r="E69" s="220">
        <f>D69/E21</f>
        <v>3.2067100205176303E-3</v>
      </c>
    </row>
    <row r="70" spans="2:7">
      <c r="B70" s="248" t="s">
        <v>58</v>
      </c>
      <c r="C70" s="249" t="s">
        <v>59</v>
      </c>
      <c r="D70" s="301">
        <v>0</v>
      </c>
      <c r="E70" s="221">
        <v>0</v>
      </c>
    </row>
    <row r="71" spans="2:7">
      <c r="B71" s="236" t="s">
        <v>23</v>
      </c>
      <c r="C71" s="164" t="s">
        <v>61</v>
      </c>
      <c r="D71" s="302">
        <f>E13</f>
        <v>953.96</v>
      </c>
      <c r="E71" s="222">
        <f>D71/E21</f>
        <v>5.2127981397912241E-6</v>
      </c>
    </row>
    <row r="72" spans="2:7">
      <c r="B72" s="250" t="s">
        <v>60</v>
      </c>
      <c r="C72" s="251" t="s">
        <v>63</v>
      </c>
      <c r="D72" s="303">
        <f>E14</f>
        <v>27959.06</v>
      </c>
      <c r="E72" s="223">
        <f>D72/E21</f>
        <v>1.5277887538084535E-4</v>
      </c>
    </row>
    <row r="73" spans="2:7">
      <c r="B73" s="252" t="s">
        <v>62</v>
      </c>
      <c r="C73" s="253" t="s">
        <v>65</v>
      </c>
      <c r="D73" s="304">
        <f>E17</f>
        <v>230764.41</v>
      </c>
      <c r="E73" s="224">
        <f>D73/E21</f>
        <v>1.2609839900813654E-3</v>
      </c>
    </row>
    <row r="74" spans="2:7">
      <c r="B74" s="236" t="s">
        <v>64</v>
      </c>
      <c r="C74" s="164" t="s">
        <v>66</v>
      </c>
      <c r="D74" s="302">
        <f>D58+D71+D72-D73</f>
        <v>183003441.61000001</v>
      </c>
      <c r="E74" s="222">
        <f>E58+E71+E72-E73</f>
        <v>0.99999999999999989</v>
      </c>
    </row>
    <row r="75" spans="2:7">
      <c r="B75" s="246" t="s">
        <v>4</v>
      </c>
      <c r="C75" s="247" t="s">
        <v>67</v>
      </c>
      <c r="D75" s="299">
        <f>D74</f>
        <v>183003441.61000001</v>
      </c>
      <c r="E75" s="220">
        <f>E74</f>
        <v>0.99999999999999989</v>
      </c>
    </row>
    <row r="76" spans="2:7">
      <c r="B76" s="246" t="s">
        <v>6</v>
      </c>
      <c r="C76" s="247" t="s">
        <v>116</v>
      </c>
      <c r="D76" s="299">
        <v>0</v>
      </c>
      <c r="E76" s="220">
        <v>0</v>
      </c>
    </row>
    <row r="77" spans="2:7" ht="13.5" thickBot="1">
      <c r="B77" s="254" t="s">
        <v>8</v>
      </c>
      <c r="C77" s="255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193"/>
    </row>
    <row r="79" spans="2:7">
      <c r="B79" s="1"/>
      <c r="C79" s="1"/>
      <c r="D79" s="193"/>
      <c r="E79" s="193"/>
    </row>
    <row r="80" spans="2:7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59" bottom="0.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Arkusz73">
    <pageSetUpPr fitToPage="1"/>
  </sheetPr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175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381090</v>
      </c>
      <c r="E11" s="230">
        <f>SUM(E12:E16)</f>
        <v>416873.59</v>
      </c>
    </row>
    <row r="12" spans="2:12">
      <c r="B12" s="121" t="s">
        <v>4</v>
      </c>
      <c r="C12" s="122" t="s">
        <v>5</v>
      </c>
      <c r="D12" s="307">
        <v>381090</v>
      </c>
      <c r="E12" s="226">
        <v>416873.59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381090</v>
      </c>
      <c r="E21" s="209">
        <f>E11-E17</f>
        <v>416873.59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385821.28</v>
      </c>
      <c r="E26" s="203">
        <f>D21</f>
        <v>381090</v>
      </c>
      <c r="G26" s="361"/>
      <c r="H26" s="353"/>
      <c r="I26" s="353"/>
    </row>
    <row r="27" spans="2:11">
      <c r="B27" s="8" t="s">
        <v>17</v>
      </c>
      <c r="C27" s="9" t="s">
        <v>108</v>
      </c>
      <c r="D27" s="287">
        <v>-5039.93</v>
      </c>
      <c r="E27" s="204">
        <v>34238.82</v>
      </c>
      <c r="F27" s="66"/>
      <c r="G27" s="361"/>
      <c r="H27" s="359"/>
      <c r="I27" s="359"/>
      <c r="J27" s="361"/>
    </row>
    <row r="28" spans="2:11">
      <c r="B28" s="8" t="s">
        <v>18</v>
      </c>
      <c r="C28" s="9" t="s">
        <v>19</v>
      </c>
      <c r="D28" s="287">
        <v>0.01</v>
      </c>
      <c r="E28" s="205">
        <v>37560.31</v>
      </c>
      <c r="F28" s="66"/>
      <c r="G28" s="351"/>
      <c r="H28" s="359"/>
      <c r="I28" s="359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9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9"/>
      <c r="J30" s="361"/>
    </row>
    <row r="31" spans="2:11">
      <c r="B31" s="129" t="s">
        <v>8</v>
      </c>
      <c r="C31" s="122" t="s">
        <v>22</v>
      </c>
      <c r="D31" s="288">
        <v>0.01</v>
      </c>
      <c r="E31" s="206">
        <v>37560.31</v>
      </c>
      <c r="F31" s="66"/>
      <c r="G31" s="351"/>
      <c r="H31" s="359"/>
      <c r="I31" s="359"/>
      <c r="J31" s="361"/>
    </row>
    <row r="32" spans="2:11">
      <c r="B32" s="80" t="s">
        <v>23</v>
      </c>
      <c r="C32" s="10" t="s">
        <v>24</v>
      </c>
      <c r="D32" s="287">
        <v>5039.9400000000005</v>
      </c>
      <c r="E32" s="205">
        <v>3321.4900000000002</v>
      </c>
      <c r="F32" s="66"/>
      <c r="G32" s="361"/>
      <c r="H32" s="359"/>
      <c r="I32" s="359"/>
      <c r="J32" s="361"/>
    </row>
    <row r="33" spans="2:10">
      <c r="B33" s="129" t="s">
        <v>4</v>
      </c>
      <c r="C33" s="122" t="s">
        <v>25</v>
      </c>
      <c r="D33" s="288">
        <v>1295.24</v>
      </c>
      <c r="E33" s="206">
        <v>0</v>
      </c>
      <c r="F33" s="66"/>
      <c r="G33" s="351"/>
      <c r="H33" s="359"/>
      <c r="I33" s="359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9"/>
      <c r="J34" s="361"/>
    </row>
    <row r="35" spans="2:10">
      <c r="B35" s="129" t="s">
        <v>8</v>
      </c>
      <c r="C35" s="122" t="s">
        <v>27</v>
      </c>
      <c r="D35" s="288">
        <v>283.98</v>
      </c>
      <c r="E35" s="206">
        <v>292.83</v>
      </c>
      <c r="F35" s="66"/>
      <c r="G35" s="351"/>
      <c r="H35" s="359"/>
      <c r="I35" s="359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  <c r="J36" s="361"/>
    </row>
    <row r="37" spans="2:10" ht="25.5">
      <c r="B37" s="129" t="s">
        <v>29</v>
      </c>
      <c r="C37" s="122" t="s">
        <v>30</v>
      </c>
      <c r="D37" s="288">
        <v>3460.7200000000003</v>
      </c>
      <c r="E37" s="206">
        <v>3028.45</v>
      </c>
      <c r="F37" s="66"/>
      <c r="G37" s="351"/>
      <c r="H37" s="359"/>
      <c r="I37" s="359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0.21</v>
      </c>
      <c r="F39" s="66"/>
      <c r="G39" s="351"/>
      <c r="H39" s="359"/>
      <c r="I39" s="359"/>
      <c r="J39" s="361"/>
    </row>
    <row r="40" spans="2:10" ht="13.5" thickBot="1">
      <c r="B40" s="85" t="s">
        <v>35</v>
      </c>
      <c r="C40" s="86" t="s">
        <v>36</v>
      </c>
      <c r="D40" s="290">
        <v>41369.050000000003</v>
      </c>
      <c r="E40" s="208">
        <v>1544.77</v>
      </c>
      <c r="G40" s="361"/>
      <c r="H40" s="353"/>
      <c r="I40" s="353"/>
    </row>
    <row r="41" spans="2:10" ht="13.5" thickBot="1">
      <c r="B41" s="87" t="s">
        <v>37</v>
      </c>
      <c r="C41" s="88" t="s">
        <v>38</v>
      </c>
      <c r="D41" s="291">
        <v>422150.40000000002</v>
      </c>
      <c r="E41" s="209">
        <f>SUM(E26,E27,E40)</f>
        <v>416873.59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794.39400000000001</v>
      </c>
      <c r="E47" s="211">
        <v>728.21600000000001</v>
      </c>
      <c r="G47" s="351"/>
    </row>
    <row r="48" spans="2:10">
      <c r="B48" s="133" t="s">
        <v>6</v>
      </c>
      <c r="C48" s="131" t="s">
        <v>41</v>
      </c>
      <c r="D48" s="293">
        <v>784.25800000000004</v>
      </c>
      <c r="E48" s="212">
        <v>794.28700000000003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485.68</v>
      </c>
      <c r="E50" s="214">
        <v>523.32000000000005</v>
      </c>
    </row>
    <row r="51" spans="2:5">
      <c r="B51" s="132" t="s">
        <v>6</v>
      </c>
      <c r="C51" s="122" t="s">
        <v>111</v>
      </c>
      <c r="D51" s="293">
        <v>470.18</v>
      </c>
      <c r="E51" s="214">
        <v>450.6</v>
      </c>
    </row>
    <row r="52" spans="2:5">
      <c r="B52" s="132" t="s">
        <v>8</v>
      </c>
      <c r="C52" s="122" t="s">
        <v>112</v>
      </c>
      <c r="D52" s="293">
        <v>541.48</v>
      </c>
      <c r="E52" s="214">
        <v>537.96</v>
      </c>
    </row>
    <row r="53" spans="2:5" ht="13.5" thickBot="1">
      <c r="B53" s="134" t="s">
        <v>9</v>
      </c>
      <c r="C53" s="135" t="s">
        <v>41</v>
      </c>
      <c r="D53" s="295">
        <v>538.28</v>
      </c>
      <c r="E53" s="215">
        <v>524.84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416873.59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416873.59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416873.59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416873.59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5118110236220474" bottom="0.6692913385826772" header="0.51181102362204722" footer="0.51181102362204722"/>
  <pageSetup paperSize="9" scale="43" orientation="portrait" r:id="rId1"/>
  <headerFooter alignWithMargins="0">
    <oddHeader>&amp;C&amp;"Calibri"&amp;10&amp;K000000Confidential&amp;1#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Arkusz74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154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9679221.5500000007</v>
      </c>
      <c r="E11" s="230">
        <f>SUM(E12:E16)</f>
        <v>9006232.6400000006</v>
      </c>
    </row>
    <row r="12" spans="2:12">
      <c r="B12" s="121" t="s">
        <v>4</v>
      </c>
      <c r="C12" s="122" t="s">
        <v>5</v>
      </c>
      <c r="D12" s="307">
        <v>9679221.5500000007</v>
      </c>
      <c r="E12" s="226">
        <v>9006232.6400000006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9679221.5500000007</v>
      </c>
      <c r="E21" s="209">
        <f>E11-E17</f>
        <v>9006232.6400000006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10227720.42</v>
      </c>
      <c r="E26" s="203">
        <f>D21</f>
        <v>9679221.5500000007</v>
      </c>
      <c r="G26" s="361"/>
      <c r="H26" s="353"/>
    </row>
    <row r="27" spans="2:11">
      <c r="B27" s="8" t="s">
        <v>17</v>
      </c>
      <c r="C27" s="9" t="s">
        <v>108</v>
      </c>
      <c r="D27" s="287">
        <v>-86864.92</v>
      </c>
      <c r="E27" s="204">
        <v>-287749.98000000004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86864.92</v>
      </c>
      <c r="E32" s="205">
        <v>287749.98000000004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210556.09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358.75</v>
      </c>
      <c r="E35" s="206">
        <v>356.67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86506.16</v>
      </c>
      <c r="E37" s="206">
        <v>76822.44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0.01</v>
      </c>
      <c r="E39" s="207">
        <v>14.78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919498.4</v>
      </c>
      <c r="E40" s="208">
        <v>-385238.93</v>
      </c>
      <c r="G40" s="361"/>
    </row>
    <row r="41" spans="2:10" ht="13.5" thickBot="1">
      <c r="B41" s="87" t="s">
        <v>37</v>
      </c>
      <c r="C41" s="88" t="s">
        <v>38</v>
      </c>
      <c r="D41" s="291">
        <v>11060353.9</v>
      </c>
      <c r="E41" s="209">
        <f>SUM(E26,E27,E40)</f>
        <v>9006232.6400000006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17028.887999999999</v>
      </c>
      <c r="E47" s="211">
        <v>16238.125</v>
      </c>
      <c r="G47" s="351"/>
    </row>
    <row r="48" spans="2:10">
      <c r="B48" s="133" t="s">
        <v>6</v>
      </c>
      <c r="C48" s="131" t="s">
        <v>41</v>
      </c>
      <c r="D48" s="293">
        <v>16892.225999999999</v>
      </c>
      <c r="E48" s="212">
        <v>15767.214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600.61</v>
      </c>
      <c r="E50" s="214">
        <v>596.08000000000004</v>
      </c>
    </row>
    <row r="51" spans="2:5">
      <c r="B51" s="132" t="s">
        <v>6</v>
      </c>
      <c r="C51" s="122" t="s">
        <v>111</v>
      </c>
      <c r="D51" s="293">
        <v>598.97</v>
      </c>
      <c r="E51" s="214">
        <v>548.02</v>
      </c>
    </row>
    <row r="52" spans="2:5">
      <c r="B52" s="132" t="s">
        <v>8</v>
      </c>
      <c r="C52" s="122" t="s">
        <v>112</v>
      </c>
      <c r="D52" s="293">
        <v>658.83</v>
      </c>
      <c r="E52" s="214">
        <v>644.85</v>
      </c>
    </row>
    <row r="53" spans="2:5" ht="13.5" thickBot="1">
      <c r="B53" s="134" t="s">
        <v>9</v>
      </c>
      <c r="C53" s="135" t="s">
        <v>41</v>
      </c>
      <c r="D53" s="295">
        <v>654.76</v>
      </c>
      <c r="E53" s="215">
        <v>571.20000000000005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9006232.6400000006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9006232.6400000006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9006232.6400000006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9006232.6400000006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Arkusz76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155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124097.39</v>
      </c>
      <c r="E11" s="230">
        <f>SUM(E12:E16)</f>
        <v>160104.73000000001</v>
      </c>
    </row>
    <row r="12" spans="2:12">
      <c r="B12" s="121" t="s">
        <v>4</v>
      </c>
      <c r="C12" s="122" t="s">
        <v>5</v>
      </c>
      <c r="D12" s="307">
        <v>124097.39</v>
      </c>
      <c r="E12" s="226">
        <v>160104.73000000001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124097.39</v>
      </c>
      <c r="E21" s="209">
        <f>E11-E17</f>
        <v>160104.73000000001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128734.92</v>
      </c>
      <c r="E26" s="203">
        <f>D21</f>
        <v>124097.39</v>
      </c>
      <c r="G26" s="361"/>
    </row>
    <row r="27" spans="2:11">
      <c r="B27" s="8" t="s">
        <v>17</v>
      </c>
      <c r="C27" s="9" t="s">
        <v>108</v>
      </c>
      <c r="D27" s="287">
        <v>-19576.59</v>
      </c>
      <c r="E27" s="204">
        <v>-643.33999999999992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3047.43</v>
      </c>
      <c r="E28" s="205">
        <v>3497.49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3045.87</v>
      </c>
      <c r="E29" s="206">
        <v>3496.79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1.56</v>
      </c>
      <c r="E31" s="206">
        <v>0.7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22624.02</v>
      </c>
      <c r="E32" s="205">
        <v>4140.83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21330.45</v>
      </c>
      <c r="E33" s="206">
        <v>2670.6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211.26</v>
      </c>
      <c r="E35" s="206">
        <v>225.22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1082.31</v>
      </c>
      <c r="E37" s="206">
        <v>1245.01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23376.400000000001</v>
      </c>
      <c r="E40" s="208">
        <v>36650.68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132534.73000000001</v>
      </c>
      <c r="E41" s="209">
        <f>SUM(E26,E27,E40)</f>
        <v>160104.73000000001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313.33800000000002</v>
      </c>
      <c r="E47" s="211">
        <v>288.25</v>
      </c>
      <c r="G47" s="371"/>
      <c r="H47" s="367"/>
    </row>
    <row r="48" spans="2:10">
      <c r="B48" s="133" t="s">
        <v>6</v>
      </c>
      <c r="C48" s="131" t="s">
        <v>41</v>
      </c>
      <c r="D48" s="293">
        <v>270.59500000000003</v>
      </c>
      <c r="E48" s="212">
        <v>287.33800000000002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410.85</v>
      </c>
      <c r="E50" s="214">
        <v>430.52</v>
      </c>
    </row>
    <row r="51" spans="2:5">
      <c r="B51" s="132" t="s">
        <v>6</v>
      </c>
      <c r="C51" s="122" t="s">
        <v>111</v>
      </c>
      <c r="D51" s="293">
        <v>382.92</v>
      </c>
      <c r="E51" s="214">
        <v>430.52</v>
      </c>
    </row>
    <row r="52" spans="2:5">
      <c r="B52" s="132" t="s">
        <v>8</v>
      </c>
      <c r="C52" s="122" t="s">
        <v>112</v>
      </c>
      <c r="D52" s="293">
        <v>490.26</v>
      </c>
      <c r="E52" s="214">
        <v>569.30000000000007</v>
      </c>
    </row>
    <row r="53" spans="2:5" ht="13.5" thickBot="1">
      <c r="B53" s="134" t="s">
        <v>9</v>
      </c>
      <c r="C53" s="135" t="s">
        <v>41</v>
      </c>
      <c r="D53" s="295">
        <v>489.79</v>
      </c>
      <c r="E53" s="215">
        <v>557.20000000000005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160104.73000000001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160104.73000000001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160104.73000000001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160104.73000000001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Arkusz77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203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478464.86</v>
      </c>
      <c r="E11" s="230">
        <f>SUM(E12:E16)</f>
        <v>438190.91</v>
      </c>
    </row>
    <row r="12" spans="2:12">
      <c r="B12" s="121" t="s">
        <v>4</v>
      </c>
      <c r="C12" s="122" t="s">
        <v>5</v>
      </c>
      <c r="D12" s="307">
        <v>478464.86</v>
      </c>
      <c r="E12" s="226">
        <v>438190.91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478464.86</v>
      </c>
      <c r="E21" s="209">
        <f>E11-E17</f>
        <v>438190.91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  <c r="K22" s="352"/>
    </row>
    <row r="23" spans="2:11" ht="13.5">
      <c r="B23" s="391" t="s">
        <v>101</v>
      </c>
      <c r="C23" s="400"/>
      <c r="D23" s="400"/>
      <c r="E23" s="400"/>
    </row>
    <row r="24" spans="2:11" ht="14.25" thickBot="1">
      <c r="B24" s="390" t="s">
        <v>102</v>
      </c>
      <c r="C24" s="401"/>
      <c r="D24" s="401"/>
      <c r="E24" s="401"/>
      <c r="G24" s="35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444365.36</v>
      </c>
      <c r="E26" s="203">
        <f>D21</f>
        <v>478464.86</v>
      </c>
      <c r="G26" s="361"/>
    </row>
    <row r="27" spans="2:11">
      <c r="B27" s="8" t="s">
        <v>17</v>
      </c>
      <c r="C27" s="9" t="s">
        <v>108</v>
      </c>
      <c r="D27" s="287">
        <v>34898.299999999996</v>
      </c>
      <c r="E27" s="204">
        <v>-62029.68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40552.800000000003</v>
      </c>
      <c r="E28" s="205">
        <v>2707.37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4365.1000000000004</v>
      </c>
      <c r="E29" s="206">
        <v>2707.37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36187.700000000004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5654.5</v>
      </c>
      <c r="E32" s="205">
        <v>64737.05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1463.49</v>
      </c>
      <c r="E33" s="206">
        <v>14569.89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465.72</v>
      </c>
      <c r="E35" s="206">
        <v>381.39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3725.28</v>
      </c>
      <c r="E37" s="206">
        <v>3903.39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0.01</v>
      </c>
      <c r="E39" s="207">
        <v>45882.38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2215.6999999999998</v>
      </c>
      <c r="E40" s="208">
        <v>21755.73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481479.36</v>
      </c>
      <c r="E41" s="209">
        <f>SUM(E26,E27,E40)</f>
        <v>438190.91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1427.634</v>
      </c>
      <c r="E47" s="211">
        <v>1491.567</v>
      </c>
      <c r="G47" s="351"/>
      <c r="H47" s="364"/>
    </row>
    <row r="48" spans="2:10">
      <c r="B48" s="133" t="s">
        <v>6</v>
      </c>
      <c r="C48" s="131" t="s">
        <v>41</v>
      </c>
      <c r="D48" s="293">
        <v>1540.0440000000001</v>
      </c>
      <c r="E48" s="212">
        <v>1299.4599860000001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311.26</v>
      </c>
      <c r="E50" s="214">
        <v>320.77999999999997</v>
      </c>
    </row>
    <row r="51" spans="2:5">
      <c r="B51" s="132" t="s">
        <v>6</v>
      </c>
      <c r="C51" s="122" t="s">
        <v>111</v>
      </c>
      <c r="D51" s="293">
        <v>306.48</v>
      </c>
      <c r="E51" s="214">
        <v>315.45</v>
      </c>
    </row>
    <row r="52" spans="2:5">
      <c r="B52" s="132" t="s">
        <v>8</v>
      </c>
      <c r="C52" s="122" t="s">
        <v>112</v>
      </c>
      <c r="D52" s="293">
        <v>315.02</v>
      </c>
      <c r="E52" s="214">
        <v>337.92</v>
      </c>
    </row>
    <row r="53" spans="2:5" ht="13.5" thickBot="1">
      <c r="B53" s="134" t="s">
        <v>9</v>
      </c>
      <c r="C53" s="135" t="s">
        <v>41</v>
      </c>
      <c r="D53" s="295">
        <v>312.64</v>
      </c>
      <c r="E53" s="215">
        <v>337.21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438190.91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438190.91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438190.91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438190.91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56000000000000005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Arkusz78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176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109" t="s">
        <v>106</v>
      </c>
      <c r="D11" s="306">
        <v>183012.32</v>
      </c>
      <c r="E11" s="230">
        <f>SUM(E12:E16)</f>
        <v>182498.91</v>
      </c>
    </row>
    <row r="12" spans="2:12">
      <c r="B12" s="121" t="s">
        <v>4</v>
      </c>
      <c r="C12" s="122" t="s">
        <v>5</v>
      </c>
      <c r="D12" s="307">
        <v>183012.32</v>
      </c>
      <c r="E12" s="226">
        <v>182498.91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183012.32</v>
      </c>
      <c r="E21" s="209">
        <f>E11-E17</f>
        <v>182498.91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175836.68</v>
      </c>
      <c r="E26" s="203">
        <f>D21</f>
        <v>183012.32</v>
      </c>
      <c r="G26" s="361"/>
    </row>
    <row r="27" spans="2:11">
      <c r="B27" s="8" t="s">
        <v>17</v>
      </c>
      <c r="C27" s="9" t="s">
        <v>108</v>
      </c>
      <c r="D27" s="287">
        <v>640.67999999999995</v>
      </c>
      <c r="E27" s="204">
        <v>-5953.96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6897.24</v>
      </c>
      <c r="E28" s="205">
        <v>48678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6896.57</v>
      </c>
      <c r="E29" s="206">
        <v>7825.38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0.67</v>
      </c>
      <c r="E31" s="206">
        <v>40852.620000000003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6256.56</v>
      </c>
      <c r="E32" s="205">
        <v>54631.96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4907.29</v>
      </c>
      <c r="E33" s="206">
        <v>52919.22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546.02</v>
      </c>
      <c r="E35" s="206">
        <v>663.82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803.25</v>
      </c>
      <c r="E37" s="206">
        <v>1047.4000000000001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1.52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6541.41</v>
      </c>
      <c r="E40" s="208">
        <v>5440.55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183018.77</v>
      </c>
      <c r="E41" s="209">
        <f>SUM(E26,E27,E40)</f>
        <v>182498.91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  <c r="H42" s="353"/>
    </row>
    <row r="43" spans="2:10" ht="13.5">
      <c r="B43" s="391" t="s">
        <v>60</v>
      </c>
      <c r="C43" s="396"/>
      <c r="D43" s="396"/>
      <c r="E43" s="396"/>
      <c r="G43" s="351"/>
      <c r="H43" s="353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555.93499999999995</v>
      </c>
      <c r="E47" s="211">
        <v>544.226</v>
      </c>
      <c r="G47" s="351"/>
      <c r="H47" s="364"/>
    </row>
    <row r="48" spans="2:10">
      <c r="B48" s="106" t="s">
        <v>6</v>
      </c>
      <c r="C48" s="11" t="s">
        <v>41</v>
      </c>
      <c r="D48" s="293">
        <v>557.86500000000001</v>
      </c>
      <c r="E48" s="212">
        <v>528.58399999999995</v>
      </c>
      <c r="G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316.29000000000002</v>
      </c>
      <c r="E50" s="214">
        <v>336.28</v>
      </c>
    </row>
    <row r="51" spans="2:5">
      <c r="B51" s="89" t="s">
        <v>6</v>
      </c>
      <c r="C51" s="5" t="s">
        <v>111</v>
      </c>
      <c r="D51" s="293">
        <v>315.77</v>
      </c>
      <c r="E51" s="214">
        <v>336.27</v>
      </c>
    </row>
    <row r="52" spans="2:5">
      <c r="B52" s="89" t="s">
        <v>8</v>
      </c>
      <c r="C52" s="5" t="s">
        <v>112</v>
      </c>
      <c r="D52" s="293">
        <v>328.3</v>
      </c>
      <c r="E52" s="214">
        <v>345.51</v>
      </c>
    </row>
    <row r="53" spans="2:5" ht="13.5" thickBot="1">
      <c r="B53" s="90" t="s">
        <v>9</v>
      </c>
      <c r="C53" s="15" t="s">
        <v>41</v>
      </c>
      <c r="D53" s="295">
        <v>328.07</v>
      </c>
      <c r="E53" s="215">
        <v>345.26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182498.91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E12</f>
        <v>182498.91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f>E17</f>
        <v>0</v>
      </c>
      <c r="E73" s="21">
        <f>D73/E21</f>
        <v>0</v>
      </c>
    </row>
    <row r="74" spans="2:5">
      <c r="B74" s="111" t="s">
        <v>64</v>
      </c>
      <c r="C74" s="10" t="s">
        <v>66</v>
      </c>
      <c r="D74" s="302">
        <f>D58-D73</f>
        <v>182498.91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182498.91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Arkusz79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181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45647.81</v>
      </c>
      <c r="E11" s="230">
        <f>SUM(E12:E16)</f>
        <v>41758.239999999998</v>
      </c>
    </row>
    <row r="12" spans="2:12">
      <c r="B12" s="121" t="s">
        <v>4</v>
      </c>
      <c r="C12" s="122" t="s">
        <v>5</v>
      </c>
      <c r="D12" s="307">
        <v>45647.81</v>
      </c>
      <c r="E12" s="226">
        <v>41758.239999999998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45647.81</v>
      </c>
      <c r="E21" s="209">
        <f>E11-E17</f>
        <v>41758.239999999998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41738.910000000003</v>
      </c>
      <c r="E26" s="203">
        <f>D21</f>
        <v>45647.81</v>
      </c>
      <c r="G26" s="361"/>
    </row>
    <row r="27" spans="2:11">
      <c r="B27" s="8" t="s">
        <v>17</v>
      </c>
      <c r="C27" s="9" t="s">
        <v>108</v>
      </c>
      <c r="D27" s="287">
        <v>-1960.77</v>
      </c>
      <c r="E27" s="204">
        <v>-3103.11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703.4</v>
      </c>
      <c r="E28" s="205">
        <v>793.81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703.4</v>
      </c>
      <c r="E29" s="206">
        <v>793.81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2664.17</v>
      </c>
      <c r="E32" s="205">
        <v>3896.92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2252.58</v>
      </c>
      <c r="E33" s="206">
        <v>3418.27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31.91</v>
      </c>
      <c r="E35" s="206">
        <v>37.659999999999997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379.18</v>
      </c>
      <c r="E37" s="206">
        <v>440.68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0.5</v>
      </c>
      <c r="E39" s="207">
        <v>0.31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6089.17</v>
      </c>
      <c r="E40" s="208">
        <v>-786.46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45867.31</v>
      </c>
      <c r="E41" s="209">
        <f>SUM(E26,E27,E40)</f>
        <v>41758.239999999998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230.589</v>
      </c>
      <c r="E47" s="211">
        <v>222.04400000000001</v>
      </c>
      <c r="G47" s="351"/>
      <c r="H47" s="364"/>
    </row>
    <row r="48" spans="2:10">
      <c r="B48" s="133" t="s">
        <v>6</v>
      </c>
      <c r="C48" s="131" t="s">
        <v>41</v>
      </c>
      <c r="D48" s="293">
        <v>220.357</v>
      </c>
      <c r="E48" s="212">
        <v>206.59100000000001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181.01</v>
      </c>
      <c r="E50" s="214">
        <v>205.58</v>
      </c>
    </row>
    <row r="51" spans="2:5">
      <c r="B51" s="132" t="s">
        <v>6</v>
      </c>
      <c r="C51" s="122" t="s">
        <v>111</v>
      </c>
      <c r="D51" s="293">
        <v>178.82</v>
      </c>
      <c r="E51" s="214">
        <v>175.9</v>
      </c>
    </row>
    <row r="52" spans="2:5">
      <c r="B52" s="132" t="s">
        <v>8</v>
      </c>
      <c r="C52" s="122" t="s">
        <v>112</v>
      </c>
      <c r="D52" s="293">
        <v>208.15</v>
      </c>
      <c r="E52" s="214">
        <v>212.27</v>
      </c>
    </row>
    <row r="53" spans="2:5" ht="13.5" thickBot="1">
      <c r="B53" s="134" t="s">
        <v>9</v>
      </c>
      <c r="C53" s="135" t="s">
        <v>41</v>
      </c>
      <c r="D53" s="295">
        <v>208.15</v>
      </c>
      <c r="E53" s="215">
        <v>202.13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41758.239999999998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41758.239999999998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41758.239999999998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41758.239999999998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53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Arkusz80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77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24445562.48</v>
      </c>
      <c r="E11" s="230">
        <f>SUM(E12:E16)</f>
        <v>23457062.699999999</v>
      </c>
    </row>
    <row r="12" spans="2:12">
      <c r="B12" s="121" t="s">
        <v>4</v>
      </c>
      <c r="C12" s="122" t="s">
        <v>5</v>
      </c>
      <c r="D12" s="307">
        <v>24445562.48</v>
      </c>
      <c r="E12" s="226">
        <v>23457062.699999999</v>
      </c>
      <c r="G12" s="351"/>
      <c r="H12" s="351"/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24445562.48</v>
      </c>
      <c r="E21" s="209">
        <f>E11-E17</f>
        <v>23457062.699999999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20862149.280000001</v>
      </c>
      <c r="E26" s="203">
        <f>D21</f>
        <v>24445562.48</v>
      </c>
      <c r="G26" s="361"/>
      <c r="H26" s="353"/>
    </row>
    <row r="27" spans="2:11">
      <c r="B27" s="8" t="s">
        <v>17</v>
      </c>
      <c r="C27" s="9" t="s">
        <v>108</v>
      </c>
      <c r="D27" s="287">
        <v>-679638.9</v>
      </c>
      <c r="E27" s="204">
        <v>-401379.64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585988.54</v>
      </c>
      <c r="E28" s="205">
        <v>549652.54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585988.54</v>
      </c>
      <c r="E29" s="206">
        <v>549652.54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1265627.44</v>
      </c>
      <c r="E32" s="205">
        <v>951032.18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1222867.94</v>
      </c>
      <c r="E33" s="206">
        <v>919248.72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42759.48</v>
      </c>
      <c r="E34" s="206">
        <v>31783.46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0</v>
      </c>
      <c r="E35" s="206">
        <v>0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0.02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2566413.4</v>
      </c>
      <c r="E40" s="208">
        <v>-587120.14</v>
      </c>
      <c r="G40" s="361"/>
      <c r="H40" s="370"/>
    </row>
    <row r="41" spans="2:10" ht="13.5" thickBot="1">
      <c r="B41" s="87" t="s">
        <v>37</v>
      </c>
      <c r="C41" s="88" t="s">
        <v>38</v>
      </c>
      <c r="D41" s="291">
        <v>22748923.780000001</v>
      </c>
      <c r="E41" s="209">
        <f>SUM(E26,E27,E40)</f>
        <v>23457062.699999999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1007035.454</v>
      </c>
      <c r="E47" s="211">
        <v>985072.63359999994</v>
      </c>
      <c r="G47" s="351"/>
    </row>
    <row r="48" spans="2:10">
      <c r="B48" s="106" t="s">
        <v>6</v>
      </c>
      <c r="C48" s="11" t="s">
        <v>41</v>
      </c>
      <c r="D48" s="293">
        <v>975942.3665</v>
      </c>
      <c r="E48" s="212">
        <v>968711.67909999995</v>
      </c>
      <c r="G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20.7164</v>
      </c>
      <c r="E50" s="214">
        <v>24.815999999999999</v>
      </c>
    </row>
    <row r="51" spans="2:5">
      <c r="B51" s="89" t="s">
        <v>6</v>
      </c>
      <c r="C51" s="5" t="s">
        <v>111</v>
      </c>
      <c r="D51" s="293">
        <v>20.631800000000002</v>
      </c>
      <c r="E51" s="214">
        <v>23.979300000000002</v>
      </c>
    </row>
    <row r="52" spans="2:5">
      <c r="B52" s="89" t="s">
        <v>8</v>
      </c>
      <c r="C52" s="5" t="s">
        <v>112</v>
      </c>
      <c r="D52" s="293">
        <v>23.4255</v>
      </c>
      <c r="E52" s="214">
        <v>25.674200000000003</v>
      </c>
    </row>
    <row r="53" spans="2:5" ht="13.5" thickBot="1">
      <c r="B53" s="90" t="s">
        <v>9</v>
      </c>
      <c r="C53" s="15" t="s">
        <v>41</v>
      </c>
      <c r="D53" s="295">
        <v>23.309699999999999</v>
      </c>
      <c r="E53" s="215">
        <v>24.214700000000001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D70</f>
        <v>23457062.699999999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v>0</v>
      </c>
      <c r="E64" s="72">
        <v>0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f>E12</f>
        <v>23457062.699999999</v>
      </c>
      <c r="E70" s="101">
        <f>D70/E21</f>
        <v>1</v>
      </c>
    </row>
    <row r="71" spans="2:5">
      <c r="B71" s="111" t="s">
        <v>23</v>
      </c>
      <c r="C71" s="10" t="s">
        <v>61</v>
      </c>
      <c r="D71" s="302">
        <f>E13</f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D58+D71</f>
        <v>23457062.699999999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23457062.699999999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000000000000005" right="0.75" top="0.62" bottom="0.52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Arkusz84"/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78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109" t="s">
        <v>106</v>
      </c>
      <c r="D11" s="306">
        <v>22060320.82</v>
      </c>
      <c r="E11" s="230">
        <f>SUM(E12:E16)</f>
        <v>21100813.879999999</v>
      </c>
    </row>
    <row r="12" spans="2:12">
      <c r="B12" s="121" t="s">
        <v>4</v>
      </c>
      <c r="C12" s="122" t="s">
        <v>5</v>
      </c>
      <c r="D12" s="307">
        <v>22060320.82</v>
      </c>
      <c r="E12" s="226">
        <v>21100813.879999999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22060320.82</v>
      </c>
      <c r="E21" s="209">
        <f>E11-E17</f>
        <v>21100813.879999999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19199569.57</v>
      </c>
      <c r="E26" s="203">
        <f>D21</f>
        <v>22060320.82</v>
      </c>
      <c r="G26" s="361"/>
      <c r="H26" s="353"/>
    </row>
    <row r="27" spans="2:11">
      <c r="B27" s="8" t="s">
        <v>17</v>
      </c>
      <c r="C27" s="9" t="s">
        <v>108</v>
      </c>
      <c r="D27" s="287">
        <v>-749883.46000000008</v>
      </c>
      <c r="E27" s="204">
        <v>-426561.54000000004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555945.1</v>
      </c>
      <c r="E28" s="205">
        <v>498360.54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535349.9</v>
      </c>
      <c r="E29" s="206">
        <v>498357.81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20595.2</v>
      </c>
      <c r="E31" s="206">
        <v>2.7299999999999978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1305828.56</v>
      </c>
      <c r="E32" s="205">
        <v>924922.08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1285443.28</v>
      </c>
      <c r="E33" s="206">
        <v>924922.08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20385.28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0</v>
      </c>
      <c r="E35" s="206">
        <v>0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2496583.4500000002</v>
      </c>
      <c r="E40" s="208">
        <v>-532945.4</v>
      </c>
      <c r="G40" s="361"/>
    </row>
    <row r="41" spans="2:10" ht="13.5" thickBot="1">
      <c r="B41" s="87" t="s">
        <v>37</v>
      </c>
      <c r="C41" s="88" t="s">
        <v>38</v>
      </c>
      <c r="D41" s="291">
        <v>20946269.559999999</v>
      </c>
      <c r="E41" s="209">
        <f>SUM(E26,E27,E40)</f>
        <v>21100813.880000003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89" t="s">
        <v>4</v>
      </c>
      <c r="C47" s="5" t="s">
        <v>40</v>
      </c>
      <c r="D47" s="293">
        <v>830377.33581298788</v>
      </c>
      <c r="E47" s="211">
        <v>789023.95734800003</v>
      </c>
      <c r="G47" s="351"/>
      <c r="H47" s="364"/>
    </row>
    <row r="48" spans="2:10">
      <c r="B48" s="106" t="s">
        <v>6</v>
      </c>
      <c r="C48" s="11" t="s">
        <v>41</v>
      </c>
      <c r="D48" s="293">
        <v>800138.64769999997</v>
      </c>
      <c r="E48" s="212">
        <v>773541.28475700004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89" t="s">
        <v>4</v>
      </c>
      <c r="C50" s="5" t="s">
        <v>40</v>
      </c>
      <c r="D50" s="293">
        <v>23.121500000000001</v>
      </c>
      <c r="E50" s="214">
        <v>27.959</v>
      </c>
    </row>
    <row r="51" spans="2:5">
      <c r="B51" s="89" t="s">
        <v>6</v>
      </c>
      <c r="C51" s="5" t="s">
        <v>111</v>
      </c>
      <c r="D51" s="293">
        <v>23.011300000000002</v>
      </c>
      <c r="E51" s="214">
        <v>27.0534</v>
      </c>
    </row>
    <row r="52" spans="2:5">
      <c r="B52" s="89" t="s">
        <v>8</v>
      </c>
      <c r="C52" s="5" t="s">
        <v>112</v>
      </c>
      <c r="D52" s="293">
        <v>26.307000000000002</v>
      </c>
      <c r="E52" s="214">
        <v>28.891000000000002</v>
      </c>
    </row>
    <row r="53" spans="2:5" ht="13.5" thickBot="1">
      <c r="B53" s="90" t="s">
        <v>9</v>
      </c>
      <c r="C53" s="15" t="s">
        <v>41</v>
      </c>
      <c r="D53" s="295">
        <v>26.1783</v>
      </c>
      <c r="E53" s="215">
        <v>27.278199999999998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D70</f>
        <v>21100813.879999999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v>0</v>
      </c>
      <c r="E64" s="72">
        <v>0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f>E12</f>
        <v>21100813.879999999</v>
      </c>
      <c r="E70" s="101">
        <f>D70/E21</f>
        <v>1</v>
      </c>
    </row>
    <row r="71" spans="2:5">
      <c r="B71" s="111" t="s">
        <v>23</v>
      </c>
      <c r="C71" s="10" t="s">
        <v>61</v>
      </c>
      <c r="D71" s="302">
        <f>E13</f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D58+D71</f>
        <v>21100813.879999999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21100813.879999999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" right="0.75" top="0.61" bottom="0.51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Arkusz85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79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109" t="s">
        <v>106</v>
      </c>
      <c r="D11" s="306">
        <v>15909302.26</v>
      </c>
      <c r="E11" s="230">
        <f>SUM(E12:E16)</f>
        <v>14941291.310000001</v>
      </c>
    </row>
    <row r="12" spans="2:12">
      <c r="B12" s="121" t="s">
        <v>4</v>
      </c>
      <c r="C12" s="122" t="s">
        <v>5</v>
      </c>
      <c r="D12" s="307">
        <v>15909302.26</v>
      </c>
      <c r="E12" s="226">
        <v>14941291.310000001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15909302.26</v>
      </c>
      <c r="E21" s="209">
        <f>E11-E17</f>
        <v>14941291.310000001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14087416.100000001</v>
      </c>
      <c r="E26" s="203">
        <f>D21</f>
        <v>15909302.26</v>
      </c>
      <c r="G26" s="361"/>
    </row>
    <row r="27" spans="2:11">
      <c r="B27" s="8" t="s">
        <v>17</v>
      </c>
      <c r="C27" s="9" t="s">
        <v>108</v>
      </c>
      <c r="D27" s="287">
        <v>-718910.75000000175</v>
      </c>
      <c r="E27" s="204">
        <v>-595963.49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399897.17</v>
      </c>
      <c r="E28" s="205">
        <v>357749.21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399897.17</v>
      </c>
      <c r="E29" s="206">
        <v>357749.21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1118807.9200000018</v>
      </c>
      <c r="E32" s="205">
        <v>953712.7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1050050.83</v>
      </c>
      <c r="E33" s="206">
        <v>927909.12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45148.42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0</v>
      </c>
      <c r="E35" s="206">
        <v>0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23608.670000001788</v>
      </c>
      <c r="E39" s="207">
        <v>25803.579999999998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1796073.69</v>
      </c>
      <c r="E40" s="208">
        <v>-372047.46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15164579.039999999</v>
      </c>
      <c r="E41" s="209">
        <f>SUM(E26,E27,E40)</f>
        <v>14941291.309999999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655170.75700286962</v>
      </c>
      <c r="E47" s="211">
        <v>613153.20499999996</v>
      </c>
      <c r="G47" s="351"/>
    </row>
    <row r="48" spans="2:10">
      <c r="B48" s="133" t="s">
        <v>6</v>
      </c>
      <c r="C48" s="131" t="s">
        <v>41</v>
      </c>
      <c r="D48" s="293">
        <v>624676.2855</v>
      </c>
      <c r="E48" s="212">
        <v>590203.28707099997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21.501899999999999</v>
      </c>
      <c r="E50" s="214">
        <v>25.9467</v>
      </c>
    </row>
    <row r="51" spans="2:5">
      <c r="B51" s="132" t="s">
        <v>6</v>
      </c>
      <c r="C51" s="122" t="s">
        <v>111</v>
      </c>
      <c r="D51" s="293">
        <v>21.4023</v>
      </c>
      <c r="E51" s="214">
        <v>25.119700000000002</v>
      </c>
    </row>
    <row r="52" spans="2:5">
      <c r="B52" s="132" t="s">
        <v>8</v>
      </c>
      <c r="C52" s="122" t="s">
        <v>112</v>
      </c>
      <c r="D52" s="293">
        <v>24.3935</v>
      </c>
      <c r="E52" s="214">
        <v>26.814</v>
      </c>
    </row>
    <row r="53" spans="2:5" ht="13.5" thickBot="1">
      <c r="B53" s="134" t="s">
        <v>9</v>
      </c>
      <c r="C53" s="135" t="s">
        <v>41</v>
      </c>
      <c r="D53" s="295">
        <v>24.2759</v>
      </c>
      <c r="E53" s="215">
        <v>25.3155</v>
      </c>
    </row>
    <row r="54" spans="2:5">
      <c r="B54" s="96"/>
      <c r="C54" s="97"/>
      <c r="D54" s="216"/>
      <c r="E54" s="98"/>
    </row>
    <row r="55" spans="2:5" ht="13.5">
      <c r="B55" s="391" t="s">
        <v>186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D70</f>
        <v>14941291.310000001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v>0</v>
      </c>
      <c r="E64" s="72">
        <v>0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f>E12</f>
        <v>14941291.310000001</v>
      </c>
      <c r="E70" s="101">
        <f>D70/E21</f>
        <v>1</v>
      </c>
    </row>
    <row r="71" spans="2:5">
      <c r="B71" s="111" t="s">
        <v>23</v>
      </c>
      <c r="C71" s="10" t="s">
        <v>61</v>
      </c>
      <c r="D71" s="302">
        <f>E13</f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D58+D71</f>
        <v>14941291.310000001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14941291.310000001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68" bottom="0.6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Arkusz86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80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19752301.300000001</v>
      </c>
      <c r="E11" s="230">
        <f>SUM(E12:E16)</f>
        <v>18932360.77</v>
      </c>
    </row>
    <row r="12" spans="2:12">
      <c r="B12" s="121" t="s">
        <v>4</v>
      </c>
      <c r="C12" s="122" t="s">
        <v>5</v>
      </c>
      <c r="D12" s="307">
        <v>19752301.300000001</v>
      </c>
      <c r="E12" s="226">
        <v>18932360.77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19752301.300000001</v>
      </c>
      <c r="E21" s="209">
        <f>E11-E17</f>
        <v>18932360.77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17601976.32</v>
      </c>
      <c r="E26" s="203">
        <f>D21</f>
        <v>19752301.300000001</v>
      </c>
      <c r="G26" s="361"/>
    </row>
    <row r="27" spans="2:11">
      <c r="B27" s="8" t="s">
        <v>17</v>
      </c>
      <c r="C27" s="9" t="s">
        <v>108</v>
      </c>
      <c r="D27" s="287">
        <v>-489495.19</v>
      </c>
      <c r="E27" s="204">
        <v>-357297.58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501704.02</v>
      </c>
      <c r="E28" s="205">
        <v>448749.85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501704.02</v>
      </c>
      <c r="E29" s="206">
        <v>448749.85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991199.21000000008</v>
      </c>
      <c r="E32" s="205">
        <v>806047.43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991188.57000000007</v>
      </c>
      <c r="E33" s="206">
        <v>806047.41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0</v>
      </c>
      <c r="E35" s="206">
        <v>0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10.64</v>
      </c>
      <c r="E39" s="207">
        <v>0.02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2229234.54</v>
      </c>
      <c r="E40" s="208">
        <v>-462642.95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19341715.669999998</v>
      </c>
      <c r="E41" s="209">
        <f>SUM(E26,E27,E40)</f>
        <v>18932360.770000003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344">
        <v>778486.82337851892</v>
      </c>
      <c r="E47" s="211">
        <v>723996.92489999998</v>
      </c>
      <c r="G47" s="351"/>
    </row>
    <row r="48" spans="2:10">
      <c r="B48" s="133" t="s">
        <v>6</v>
      </c>
      <c r="C48" s="131" t="s">
        <v>41</v>
      </c>
      <c r="D48" s="344">
        <v>758317.25230000005</v>
      </c>
      <c r="E48" s="212">
        <v>710796.93819999998</v>
      </c>
      <c r="G48" s="364"/>
    </row>
    <row r="49" spans="2:5">
      <c r="B49" s="105" t="s">
        <v>23</v>
      </c>
      <c r="C49" s="107" t="s">
        <v>110</v>
      </c>
      <c r="D49" s="345"/>
      <c r="E49" s="213"/>
    </row>
    <row r="50" spans="2:5">
      <c r="B50" s="132" t="s">
        <v>4</v>
      </c>
      <c r="C50" s="122" t="s">
        <v>40</v>
      </c>
      <c r="D50" s="344">
        <v>22.610499999999998</v>
      </c>
      <c r="E50" s="214">
        <v>27.282299999999999</v>
      </c>
    </row>
    <row r="51" spans="2:5">
      <c r="B51" s="132" t="s">
        <v>6</v>
      </c>
      <c r="C51" s="122" t="s">
        <v>111</v>
      </c>
      <c r="D51" s="344">
        <v>22.506400000000003</v>
      </c>
      <c r="E51" s="214">
        <v>26.434100000000001</v>
      </c>
    </row>
    <row r="52" spans="2:5">
      <c r="B52" s="132" t="s">
        <v>8</v>
      </c>
      <c r="C52" s="122" t="s">
        <v>112</v>
      </c>
      <c r="D52" s="344">
        <v>25.631</v>
      </c>
      <c r="E52" s="214">
        <v>28.197400000000002</v>
      </c>
    </row>
    <row r="53" spans="2:5" ht="13.5" thickBot="1">
      <c r="B53" s="134" t="s">
        <v>9</v>
      </c>
      <c r="C53" s="135" t="s">
        <v>41</v>
      </c>
      <c r="D53" s="346">
        <v>25.5061</v>
      </c>
      <c r="E53" s="215">
        <v>26.635400000000001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D70</f>
        <v>18932360.77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v>0</v>
      </c>
      <c r="E64" s="72">
        <v>0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f>E12</f>
        <v>18932360.77</v>
      </c>
      <c r="E70" s="101">
        <f>D70/E21</f>
        <v>1</v>
      </c>
    </row>
    <row r="71" spans="2:5">
      <c r="B71" s="111" t="s">
        <v>23</v>
      </c>
      <c r="C71" s="10" t="s">
        <v>61</v>
      </c>
      <c r="D71" s="302">
        <f>E13</f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D58+D71</f>
        <v>18932360.77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18932360.77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6999999999999995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85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  <c r="G9" s="379"/>
    </row>
    <row r="10" spans="2:12" ht="13.5" thickBot="1">
      <c r="B10" s="76"/>
      <c r="C10" s="69" t="s">
        <v>2</v>
      </c>
      <c r="D10" s="279" t="s">
        <v>199</v>
      </c>
      <c r="E10" s="229" t="s">
        <v>200</v>
      </c>
      <c r="G10" s="351"/>
    </row>
    <row r="11" spans="2:12">
      <c r="B11" s="78" t="s">
        <v>3</v>
      </c>
      <c r="C11" s="25" t="s">
        <v>106</v>
      </c>
      <c r="D11" s="306">
        <v>55848609.950000003</v>
      </c>
      <c r="E11" s="230">
        <f>SUM(E12:E14,E16)</f>
        <v>64570096.300000004</v>
      </c>
    </row>
    <row r="12" spans="2:12">
      <c r="B12" s="93" t="s">
        <v>4</v>
      </c>
      <c r="C12" s="139" t="s">
        <v>5</v>
      </c>
      <c r="D12" s="307">
        <v>55821437.350000001</v>
      </c>
      <c r="E12" s="226">
        <v>64547740.880000003</v>
      </c>
      <c r="H12" s="351"/>
    </row>
    <row r="13" spans="2:12">
      <c r="B13" s="93" t="s">
        <v>6</v>
      </c>
      <c r="C13" s="139" t="s">
        <v>7</v>
      </c>
      <c r="D13" s="307">
        <v>174.74</v>
      </c>
      <c r="E13" s="226">
        <v>488.83</v>
      </c>
      <c r="G13" s="351"/>
      <c r="H13" s="351"/>
    </row>
    <row r="14" spans="2:12">
      <c r="B14" s="93" t="s">
        <v>8</v>
      </c>
      <c r="C14" s="139" t="s">
        <v>10</v>
      </c>
      <c r="D14" s="307">
        <v>26997.86</v>
      </c>
      <c r="E14" s="226">
        <v>21866.59</v>
      </c>
      <c r="H14" s="351"/>
    </row>
    <row r="15" spans="2:12">
      <c r="B15" s="93" t="s">
        <v>103</v>
      </c>
      <c r="C15" s="139" t="s">
        <v>11</v>
      </c>
      <c r="D15" s="307">
        <v>26997.86</v>
      </c>
      <c r="E15" s="226">
        <f>E14</f>
        <v>21866.59</v>
      </c>
      <c r="H15" s="351"/>
    </row>
    <row r="16" spans="2:12">
      <c r="B16" s="94" t="s">
        <v>104</v>
      </c>
      <c r="C16" s="140" t="s">
        <v>12</v>
      </c>
      <c r="D16" s="308">
        <v>0</v>
      </c>
      <c r="E16" s="227">
        <v>0</v>
      </c>
      <c r="H16" s="351"/>
    </row>
    <row r="17" spans="2:11">
      <c r="B17" s="8" t="s">
        <v>13</v>
      </c>
      <c r="C17" s="141" t="s">
        <v>65</v>
      </c>
      <c r="D17" s="309">
        <v>107619.94</v>
      </c>
      <c r="E17" s="231">
        <f>SUM(E18:E20)</f>
        <v>115774.19</v>
      </c>
      <c r="H17" s="351"/>
    </row>
    <row r="18" spans="2:11">
      <c r="B18" s="93" t="s">
        <v>4</v>
      </c>
      <c r="C18" s="139" t="s">
        <v>11</v>
      </c>
      <c r="D18" s="308">
        <v>107619.94</v>
      </c>
      <c r="E18" s="227">
        <v>115774.19</v>
      </c>
    </row>
    <row r="19" spans="2:11">
      <c r="B19" s="93" t="s">
        <v>6</v>
      </c>
      <c r="C19" s="139" t="s">
        <v>105</v>
      </c>
      <c r="D19" s="307">
        <v>0</v>
      </c>
      <c r="E19" s="226">
        <v>0</v>
      </c>
    </row>
    <row r="20" spans="2:11" ht="13.5" thickBot="1">
      <c r="B20" s="95" t="s">
        <v>8</v>
      </c>
      <c r="C20" s="63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55740990.010000005</v>
      </c>
      <c r="E21" s="209">
        <f>E11-E17</f>
        <v>64454322.110000007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232"/>
      <c r="G22" s="354"/>
      <c r="H22" s="354"/>
    </row>
    <row r="23" spans="2:11" ht="13.5">
      <c r="B23" s="391" t="s">
        <v>101</v>
      </c>
      <c r="C23" s="406"/>
      <c r="D23" s="406"/>
      <c r="E23" s="406"/>
      <c r="G23" s="351"/>
    </row>
    <row r="24" spans="2:11" ht="14.25" thickBot="1">
      <c r="B24" s="390" t="s">
        <v>102</v>
      </c>
      <c r="C24" s="407"/>
      <c r="D24" s="407"/>
      <c r="E24" s="407"/>
    </row>
    <row r="25" spans="2:11" ht="13.5" thickBot="1">
      <c r="B25" s="76"/>
      <c r="C25" s="4" t="s">
        <v>2</v>
      </c>
      <c r="D25" s="180" t="s">
        <v>201</v>
      </c>
      <c r="E25" s="180" t="s">
        <v>200</v>
      </c>
    </row>
    <row r="26" spans="2:11">
      <c r="B26" s="83" t="s">
        <v>15</v>
      </c>
      <c r="C26" s="84" t="s">
        <v>16</v>
      </c>
      <c r="D26" s="286">
        <v>58900549.810000002</v>
      </c>
      <c r="E26" s="203">
        <f>D21</f>
        <v>55740990.010000005</v>
      </c>
      <c r="G26" s="361"/>
    </row>
    <row r="27" spans="2:11">
      <c r="B27" s="8" t="s">
        <v>17</v>
      </c>
      <c r="C27" s="9" t="s">
        <v>108</v>
      </c>
      <c r="D27" s="287">
        <v>-963534.34</v>
      </c>
      <c r="E27" s="204">
        <v>-592158.28999999992</v>
      </c>
      <c r="F27" s="66"/>
      <c r="G27" s="351"/>
      <c r="H27" s="359"/>
      <c r="I27" s="359"/>
      <c r="J27" s="351"/>
    </row>
    <row r="28" spans="2:11">
      <c r="B28" s="8" t="s">
        <v>18</v>
      </c>
      <c r="C28" s="9" t="s">
        <v>19</v>
      </c>
      <c r="D28" s="287">
        <v>2746993.8</v>
      </c>
      <c r="E28" s="205">
        <v>2523766.61</v>
      </c>
      <c r="F28" s="66"/>
      <c r="G28" s="351"/>
      <c r="H28" s="359"/>
      <c r="I28" s="359"/>
      <c r="J28" s="351"/>
    </row>
    <row r="29" spans="2:11">
      <c r="B29" s="91" t="s">
        <v>4</v>
      </c>
      <c r="C29" s="5" t="s">
        <v>20</v>
      </c>
      <c r="D29" s="288">
        <v>2564647.67</v>
      </c>
      <c r="E29" s="206">
        <v>2497983.2800000003</v>
      </c>
      <c r="F29" s="66"/>
      <c r="G29" s="351"/>
      <c r="H29" s="359"/>
      <c r="I29" s="359"/>
      <c r="J29" s="351"/>
    </row>
    <row r="30" spans="2:11">
      <c r="B30" s="91" t="s">
        <v>6</v>
      </c>
      <c r="C30" s="5" t="s">
        <v>21</v>
      </c>
      <c r="D30" s="288">
        <v>0</v>
      </c>
      <c r="E30" s="206">
        <v>0</v>
      </c>
      <c r="F30" s="66"/>
      <c r="G30" s="351"/>
      <c r="H30" s="359"/>
      <c r="I30" s="359"/>
      <c r="J30" s="351"/>
    </row>
    <row r="31" spans="2:11">
      <c r="B31" s="91" t="s">
        <v>8</v>
      </c>
      <c r="C31" s="5" t="s">
        <v>22</v>
      </c>
      <c r="D31" s="288">
        <v>182346.13</v>
      </c>
      <c r="E31" s="206">
        <v>25783.33</v>
      </c>
      <c r="F31" s="66"/>
      <c r="G31" s="351"/>
      <c r="H31" s="359"/>
      <c r="I31" s="359"/>
      <c r="J31" s="351"/>
    </row>
    <row r="32" spans="2:11">
      <c r="B32" s="80" t="s">
        <v>23</v>
      </c>
      <c r="C32" s="10" t="s">
        <v>24</v>
      </c>
      <c r="D32" s="287">
        <v>3710528.14</v>
      </c>
      <c r="E32" s="205">
        <v>3115924.9</v>
      </c>
      <c r="F32" s="66"/>
      <c r="G32" s="351"/>
      <c r="H32" s="359"/>
      <c r="I32" s="359"/>
      <c r="J32" s="351"/>
    </row>
    <row r="33" spans="2:10">
      <c r="B33" s="91" t="s">
        <v>4</v>
      </c>
      <c r="C33" s="5" t="s">
        <v>25</v>
      </c>
      <c r="D33" s="288">
        <v>2580133.89</v>
      </c>
      <c r="E33" s="206">
        <v>2069243.88</v>
      </c>
      <c r="F33" s="66"/>
      <c r="G33" s="351"/>
      <c r="H33" s="359"/>
      <c r="I33" s="359"/>
      <c r="J33" s="351"/>
    </row>
    <row r="34" spans="2:10">
      <c r="B34" s="91" t="s">
        <v>6</v>
      </c>
      <c r="C34" s="5" t="s">
        <v>26</v>
      </c>
      <c r="D34" s="288">
        <v>207006.66</v>
      </c>
      <c r="E34" s="206">
        <v>142561.98000000001</v>
      </c>
      <c r="F34" s="66"/>
      <c r="G34" s="351"/>
      <c r="H34" s="359"/>
      <c r="I34" s="359"/>
      <c r="J34" s="351"/>
    </row>
    <row r="35" spans="2:10">
      <c r="B35" s="91" t="s">
        <v>8</v>
      </c>
      <c r="C35" s="5" t="s">
        <v>27</v>
      </c>
      <c r="D35" s="288">
        <v>662169.77</v>
      </c>
      <c r="E35" s="206">
        <v>695584.47</v>
      </c>
      <c r="F35" s="66"/>
      <c r="G35" s="351"/>
      <c r="H35" s="359"/>
      <c r="I35" s="359"/>
      <c r="J35" s="351"/>
    </row>
    <row r="36" spans="2:10">
      <c r="B36" s="91" t="s">
        <v>9</v>
      </c>
      <c r="C36" s="5" t="s">
        <v>28</v>
      </c>
      <c r="D36" s="288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91" t="s">
        <v>29</v>
      </c>
      <c r="C37" s="5" t="s">
        <v>30</v>
      </c>
      <c r="D37" s="288">
        <v>0</v>
      </c>
      <c r="E37" s="206">
        <v>0</v>
      </c>
      <c r="F37" s="66"/>
      <c r="G37" s="351"/>
      <c r="H37" s="359"/>
      <c r="I37" s="359"/>
      <c r="J37" s="351"/>
    </row>
    <row r="38" spans="2:10">
      <c r="B38" s="91" t="s">
        <v>31</v>
      </c>
      <c r="C38" s="5" t="s">
        <v>32</v>
      </c>
      <c r="D38" s="288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92" t="s">
        <v>33</v>
      </c>
      <c r="C39" s="11" t="s">
        <v>34</v>
      </c>
      <c r="D39" s="289">
        <v>261217.82</v>
      </c>
      <c r="E39" s="207">
        <v>208534.57</v>
      </c>
      <c r="F39" s="66"/>
      <c r="G39" s="351"/>
      <c r="H39" s="359"/>
      <c r="I39" s="359"/>
      <c r="J39" s="351"/>
    </row>
    <row r="40" spans="2:10" ht="13.5" thickBot="1">
      <c r="B40" s="85" t="s">
        <v>35</v>
      </c>
      <c r="C40" s="86" t="s">
        <v>36</v>
      </c>
      <c r="D40" s="290">
        <v>6674440.0800000001</v>
      </c>
      <c r="E40" s="208">
        <v>9305490.3900000006</v>
      </c>
      <c r="G40" s="361"/>
    </row>
    <row r="41" spans="2:10" ht="13.5" thickBot="1">
      <c r="B41" s="87" t="s">
        <v>37</v>
      </c>
      <c r="C41" s="88" t="s">
        <v>38</v>
      </c>
      <c r="D41" s="291">
        <v>64611455.550000004</v>
      </c>
      <c r="E41" s="209">
        <f>SUM(E26,E27,E40)</f>
        <v>64454322.110000007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117"/>
      <c r="F42" s="70"/>
      <c r="G42" s="352"/>
    </row>
    <row r="43" spans="2:10" ht="13.5">
      <c r="B43" s="391" t="s">
        <v>60</v>
      </c>
      <c r="C43" s="396"/>
      <c r="D43" s="396"/>
      <c r="E43" s="396"/>
      <c r="G43" s="351"/>
    </row>
    <row r="44" spans="2:10" ht="14.25" thickBot="1">
      <c r="B44" s="390" t="s">
        <v>118</v>
      </c>
      <c r="C44" s="397"/>
      <c r="D44" s="397"/>
      <c r="E44" s="397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10"/>
      <c r="G46" s="351"/>
    </row>
    <row r="47" spans="2:10">
      <c r="B47" s="234" t="s">
        <v>4</v>
      </c>
      <c r="C47" s="157" t="s">
        <v>40</v>
      </c>
      <c r="D47" s="293">
        <v>3888338.3819646155</v>
      </c>
      <c r="E47" s="211">
        <v>3795157.0468413471</v>
      </c>
      <c r="G47" s="380"/>
    </row>
    <row r="48" spans="2:10">
      <c r="B48" s="235" t="s">
        <v>6</v>
      </c>
      <c r="C48" s="174" t="s">
        <v>41</v>
      </c>
      <c r="D48" s="293">
        <v>3826714.7036000001</v>
      </c>
      <c r="E48" s="212">
        <v>3760021.0890432154</v>
      </c>
      <c r="J48" s="364"/>
    </row>
    <row r="49" spans="2:7">
      <c r="B49" s="236" t="s">
        <v>23</v>
      </c>
      <c r="C49" s="237" t="s">
        <v>110</v>
      </c>
      <c r="D49" s="294"/>
      <c r="E49" s="213"/>
    </row>
    <row r="50" spans="2:7">
      <c r="B50" s="234" t="s">
        <v>4</v>
      </c>
      <c r="C50" s="157" t="s">
        <v>40</v>
      </c>
      <c r="D50" s="293">
        <v>15.148000000000001</v>
      </c>
      <c r="E50" s="214">
        <v>14.6874</v>
      </c>
      <c r="G50" s="365"/>
    </row>
    <row r="51" spans="2:7">
      <c r="B51" s="234" t="s">
        <v>6</v>
      </c>
      <c r="C51" s="157" t="s">
        <v>111</v>
      </c>
      <c r="D51" s="293">
        <v>14.3649</v>
      </c>
      <c r="E51" s="214">
        <v>14.647</v>
      </c>
    </row>
    <row r="52" spans="2:7">
      <c r="B52" s="234" t="s">
        <v>8</v>
      </c>
      <c r="C52" s="157" t="s">
        <v>112</v>
      </c>
      <c r="D52" s="293">
        <v>16.934100000000001</v>
      </c>
      <c r="E52" s="214">
        <v>17.39</v>
      </c>
    </row>
    <row r="53" spans="2:7" ht="13.5" thickBot="1">
      <c r="B53" s="238" t="s">
        <v>9</v>
      </c>
      <c r="C53" s="239" t="s">
        <v>41</v>
      </c>
      <c r="D53" s="295">
        <v>16.8843</v>
      </c>
      <c r="E53" s="215">
        <v>17.141999999999999</v>
      </c>
    </row>
    <row r="54" spans="2:7">
      <c r="B54" s="260"/>
      <c r="C54" s="261"/>
      <c r="D54" s="216"/>
      <c r="E54" s="216"/>
    </row>
    <row r="55" spans="2:7" ht="13.5">
      <c r="B55" s="402" t="s">
        <v>62</v>
      </c>
      <c r="C55" s="392"/>
      <c r="D55" s="392"/>
      <c r="E55" s="392"/>
    </row>
    <row r="56" spans="2:7" ht="14.25" thickBot="1">
      <c r="B56" s="403" t="s">
        <v>113</v>
      </c>
      <c r="C56" s="393"/>
      <c r="D56" s="393"/>
      <c r="E56" s="393"/>
    </row>
    <row r="57" spans="2:7" ht="23.25" thickBot="1">
      <c r="B57" s="404" t="s">
        <v>42</v>
      </c>
      <c r="C57" s="405"/>
      <c r="D57" s="296" t="s">
        <v>119</v>
      </c>
      <c r="E57" s="217" t="s">
        <v>114</v>
      </c>
    </row>
    <row r="58" spans="2:7">
      <c r="B58" s="242" t="s">
        <v>18</v>
      </c>
      <c r="C58" s="243" t="s">
        <v>43</v>
      </c>
      <c r="D58" s="297">
        <f>SUM(D59:D70)</f>
        <v>64547740.880000003</v>
      </c>
      <c r="E58" s="218">
        <f>D58/E21</f>
        <v>1.0014493794510873</v>
      </c>
    </row>
    <row r="59" spans="2:7" ht="25.5">
      <c r="B59" s="262" t="s">
        <v>4</v>
      </c>
      <c r="C59" s="174" t="s">
        <v>44</v>
      </c>
      <c r="D59" s="298">
        <v>0</v>
      </c>
      <c r="E59" s="219">
        <v>0</v>
      </c>
    </row>
    <row r="60" spans="2:7" ht="25.5">
      <c r="B60" s="263" t="s">
        <v>6</v>
      </c>
      <c r="C60" s="157" t="s">
        <v>45</v>
      </c>
      <c r="D60" s="299">
        <v>0</v>
      </c>
      <c r="E60" s="220">
        <v>0</v>
      </c>
    </row>
    <row r="61" spans="2:7">
      <c r="B61" s="263" t="s">
        <v>8</v>
      </c>
      <c r="C61" s="157" t="s">
        <v>46</v>
      </c>
      <c r="D61" s="299">
        <v>0</v>
      </c>
      <c r="E61" s="220">
        <v>0</v>
      </c>
    </row>
    <row r="62" spans="2:7">
      <c r="B62" s="263" t="s">
        <v>9</v>
      </c>
      <c r="C62" s="157" t="s">
        <v>47</v>
      </c>
      <c r="D62" s="299">
        <v>0</v>
      </c>
      <c r="E62" s="220">
        <v>0</v>
      </c>
    </row>
    <row r="63" spans="2:7">
      <c r="B63" s="263" t="s">
        <v>29</v>
      </c>
      <c r="C63" s="157" t="s">
        <v>48</v>
      </c>
      <c r="D63" s="299">
        <v>0</v>
      </c>
      <c r="E63" s="220">
        <v>0</v>
      </c>
    </row>
    <row r="64" spans="2:7">
      <c r="B64" s="262" t="s">
        <v>31</v>
      </c>
      <c r="C64" s="174" t="s">
        <v>49</v>
      </c>
      <c r="D64" s="320">
        <v>64422879.520000003</v>
      </c>
      <c r="E64" s="219">
        <f>D64/E21</f>
        <v>0.99951217251270841</v>
      </c>
      <c r="G64" s="351"/>
    </row>
    <row r="65" spans="2:7">
      <c r="B65" s="262" t="s">
        <v>33</v>
      </c>
      <c r="C65" s="174" t="s">
        <v>115</v>
      </c>
      <c r="D65" s="298">
        <v>0</v>
      </c>
      <c r="E65" s="219">
        <v>0</v>
      </c>
      <c r="G65" s="351"/>
    </row>
    <row r="66" spans="2:7">
      <c r="B66" s="262" t="s">
        <v>50</v>
      </c>
      <c r="C66" s="174" t="s">
        <v>51</v>
      </c>
      <c r="D66" s="298">
        <v>0</v>
      </c>
      <c r="E66" s="219">
        <v>0</v>
      </c>
    </row>
    <row r="67" spans="2:7">
      <c r="B67" s="263" t="s">
        <v>52</v>
      </c>
      <c r="C67" s="157" t="s">
        <v>53</v>
      </c>
      <c r="D67" s="299">
        <v>0</v>
      </c>
      <c r="E67" s="220">
        <v>0</v>
      </c>
    </row>
    <row r="68" spans="2:7">
      <c r="B68" s="263" t="s">
        <v>54</v>
      </c>
      <c r="C68" s="157" t="s">
        <v>55</v>
      </c>
      <c r="D68" s="299">
        <v>0</v>
      </c>
      <c r="E68" s="220">
        <v>0</v>
      </c>
    </row>
    <row r="69" spans="2:7">
      <c r="B69" s="263" t="s">
        <v>56</v>
      </c>
      <c r="C69" s="157" t="s">
        <v>57</v>
      </c>
      <c r="D69" s="314">
        <v>124861.36</v>
      </c>
      <c r="E69" s="220">
        <f>D69/E21</f>
        <v>1.9372069383788914E-3</v>
      </c>
    </row>
    <row r="70" spans="2:7">
      <c r="B70" s="264" t="s">
        <v>58</v>
      </c>
      <c r="C70" s="265" t="s">
        <v>59</v>
      </c>
      <c r="D70" s="301">
        <v>0</v>
      </c>
      <c r="E70" s="221">
        <v>0</v>
      </c>
    </row>
    <row r="71" spans="2:7">
      <c r="B71" s="236" t="s">
        <v>23</v>
      </c>
      <c r="C71" s="164" t="s">
        <v>61</v>
      </c>
      <c r="D71" s="302">
        <f>E13</f>
        <v>488.83</v>
      </c>
      <c r="E71" s="222">
        <f>D71/E21</f>
        <v>7.5841306524913187E-6</v>
      </c>
    </row>
    <row r="72" spans="2:7">
      <c r="B72" s="250" t="s">
        <v>60</v>
      </c>
      <c r="C72" s="251" t="s">
        <v>63</v>
      </c>
      <c r="D72" s="303">
        <f>E14</f>
        <v>21866.59</v>
      </c>
      <c r="E72" s="223">
        <f>D72/E21</f>
        <v>3.3925715583016624E-4</v>
      </c>
    </row>
    <row r="73" spans="2:7">
      <c r="B73" s="252" t="s">
        <v>62</v>
      </c>
      <c r="C73" s="253" t="s">
        <v>65</v>
      </c>
      <c r="D73" s="304">
        <f>E17</f>
        <v>115774.19</v>
      </c>
      <c r="E73" s="224">
        <f>D73/E21</f>
        <v>1.7962207375700223E-3</v>
      </c>
    </row>
    <row r="74" spans="2:7">
      <c r="B74" s="236" t="s">
        <v>64</v>
      </c>
      <c r="C74" s="164" t="s">
        <v>66</v>
      </c>
      <c r="D74" s="302">
        <f>D58+D71+D72-D73</f>
        <v>64454322.110000007</v>
      </c>
      <c r="E74" s="222">
        <f>E58+E71+E72-E73</f>
        <v>0.99999999999999989</v>
      </c>
    </row>
    <row r="75" spans="2:7">
      <c r="B75" s="263" t="s">
        <v>4</v>
      </c>
      <c r="C75" s="157" t="s">
        <v>67</v>
      </c>
      <c r="D75" s="299">
        <f>D74</f>
        <v>64454322.110000007</v>
      </c>
      <c r="E75" s="220">
        <f>E74</f>
        <v>0.99999999999999989</v>
      </c>
    </row>
    <row r="76" spans="2:7">
      <c r="B76" s="263" t="s">
        <v>6</v>
      </c>
      <c r="C76" s="157" t="s">
        <v>116</v>
      </c>
      <c r="D76" s="299">
        <v>0</v>
      </c>
      <c r="E76" s="220">
        <v>0</v>
      </c>
    </row>
    <row r="77" spans="2:7" ht="13.5" thickBot="1">
      <c r="B77" s="266" t="s">
        <v>8</v>
      </c>
      <c r="C77" s="239" t="s">
        <v>117</v>
      </c>
      <c r="D77" s="305">
        <v>0</v>
      </c>
      <c r="E77" s="225">
        <v>0</v>
      </c>
    </row>
    <row r="78" spans="2:7">
      <c r="B78" s="1"/>
      <c r="C78" s="1"/>
      <c r="D78" s="193"/>
      <c r="E78" s="193"/>
    </row>
    <row r="79" spans="2:7">
      <c r="B79" s="1"/>
      <c r="C79" s="1"/>
      <c r="D79" s="193"/>
      <c r="E79" s="193"/>
    </row>
    <row r="80" spans="2:7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1" right="0.75" top="0.51" bottom="0.3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Arkusz87"/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187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1117514.96</v>
      </c>
      <c r="E11" s="230">
        <f>SUM(E12:E16)</f>
        <v>1431918.69</v>
      </c>
    </row>
    <row r="12" spans="2:12">
      <c r="B12" s="121" t="s">
        <v>4</v>
      </c>
      <c r="C12" s="122" t="s">
        <v>5</v>
      </c>
      <c r="D12" s="307">
        <v>1117514.96</v>
      </c>
      <c r="E12" s="226">
        <v>1431918.69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1117514.96</v>
      </c>
      <c r="E21" s="209">
        <f>E11-E17</f>
        <v>1431918.69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1397033.85</v>
      </c>
      <c r="E26" s="203">
        <f>D21</f>
        <v>1117514.96</v>
      </c>
      <c r="G26" s="361"/>
    </row>
    <row r="27" spans="2:11">
      <c r="B27" s="8" t="s">
        <v>17</v>
      </c>
      <c r="C27" s="9" t="s">
        <v>108</v>
      </c>
      <c r="D27" s="287">
        <v>-191005.88</v>
      </c>
      <c r="E27" s="204">
        <v>-4860.25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9455.4</v>
      </c>
      <c r="E28" s="205">
        <v>9012.9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9455.39</v>
      </c>
      <c r="E29" s="206">
        <v>5510.67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0.01</v>
      </c>
      <c r="E31" s="206">
        <v>3502.23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200461.28</v>
      </c>
      <c r="E32" s="205">
        <v>13873.15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192162.69</v>
      </c>
      <c r="E33" s="206">
        <v>3211.71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-2377.4900000000002</v>
      </c>
      <c r="E35" s="206">
        <v>852.12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10676.08</v>
      </c>
      <c r="E37" s="206">
        <v>9809.31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0.01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150071.59</v>
      </c>
      <c r="E40" s="208">
        <v>319263.98</v>
      </c>
      <c r="G40" s="361"/>
      <c r="H40" s="370"/>
    </row>
    <row r="41" spans="2:10" ht="13.5" thickBot="1">
      <c r="B41" s="87" t="s">
        <v>37</v>
      </c>
      <c r="C41" s="88" t="s">
        <v>38</v>
      </c>
      <c r="D41" s="291">
        <v>1356099.56</v>
      </c>
      <c r="E41" s="209">
        <f>SUM(E26,E27,E40)</f>
        <v>1431918.69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778486.82337851892</v>
      </c>
      <c r="E47" s="211">
        <v>2504.1790799999999</v>
      </c>
      <c r="G47" s="351"/>
      <c r="H47" s="364"/>
    </row>
    <row r="48" spans="2:10">
      <c r="B48" s="133" t="s">
        <v>6</v>
      </c>
      <c r="C48" s="131" t="s">
        <v>41</v>
      </c>
      <c r="D48" s="293">
        <v>758317.25230000005</v>
      </c>
      <c r="E48" s="212">
        <v>2494.54495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22.610499999999998</v>
      </c>
      <c r="E50" s="214">
        <v>446.26</v>
      </c>
    </row>
    <row r="51" spans="2:5">
      <c r="B51" s="132" t="s">
        <v>6</v>
      </c>
      <c r="C51" s="122" t="s">
        <v>111</v>
      </c>
      <c r="D51" s="293">
        <v>22.506400000000003</v>
      </c>
      <c r="E51" s="214">
        <v>446.26</v>
      </c>
    </row>
    <row r="52" spans="2:5">
      <c r="B52" s="132" t="s">
        <v>8</v>
      </c>
      <c r="C52" s="122" t="s">
        <v>112</v>
      </c>
      <c r="D52" s="293">
        <v>25.631</v>
      </c>
      <c r="E52" s="214">
        <v>575.59</v>
      </c>
    </row>
    <row r="53" spans="2:5" ht="13.5" thickBot="1">
      <c r="B53" s="134" t="s">
        <v>9</v>
      </c>
      <c r="C53" s="135" t="s">
        <v>41</v>
      </c>
      <c r="D53" s="295">
        <v>25.5061</v>
      </c>
      <c r="E53" s="215">
        <v>574.02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1431918.69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1431918.69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1431918.69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1431918.69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65" bottom="0.33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Arkusz88"/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188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432122.45</v>
      </c>
      <c r="E11" s="230">
        <f>SUM(E12:E16)</f>
        <v>444229.42</v>
      </c>
    </row>
    <row r="12" spans="2:12">
      <c r="B12" s="121" t="s">
        <v>4</v>
      </c>
      <c r="C12" s="122" t="s">
        <v>5</v>
      </c>
      <c r="D12" s="307">
        <v>432122.45</v>
      </c>
      <c r="E12" s="226">
        <v>444229.42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432122.45</v>
      </c>
      <c r="E21" s="209">
        <f>E11-E17</f>
        <v>444229.42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887798.56</v>
      </c>
      <c r="E26" s="203">
        <f>D21</f>
        <v>432122.45</v>
      </c>
      <c r="G26" s="361"/>
    </row>
    <row r="27" spans="2:11">
      <c r="B27" s="8" t="s">
        <v>17</v>
      </c>
      <c r="C27" s="9" t="s">
        <v>108</v>
      </c>
      <c r="D27" s="287">
        <v>-119194.72</v>
      </c>
      <c r="E27" s="204">
        <v>-10030.56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6532.11</v>
      </c>
      <c r="E28" s="205">
        <v>3118.63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6532.08</v>
      </c>
      <c r="E29" s="206">
        <v>3118.62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0.03</v>
      </c>
      <c r="E31" s="206">
        <v>0.01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125726.83</v>
      </c>
      <c r="E32" s="205">
        <v>13149.19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300.36</v>
      </c>
      <c r="E33" s="206">
        <v>8410.7099999999991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80909.11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1982.44</v>
      </c>
      <c r="E35" s="206">
        <v>1510.69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6347.37</v>
      </c>
      <c r="E37" s="206">
        <v>3227.79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36187.550000000003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876.98</v>
      </c>
      <c r="E40" s="208">
        <v>22137.53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769480.82</v>
      </c>
      <c r="E41" s="209">
        <f>SUM(E26,E27,E40)</f>
        <v>444229.42000000004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2502.3917999999999</v>
      </c>
      <c r="E47" s="211">
        <v>1193.27991</v>
      </c>
      <c r="G47" s="351"/>
    </row>
    <row r="48" spans="2:10">
      <c r="B48" s="133" t="s">
        <v>6</v>
      </c>
      <c r="C48" s="131" t="s">
        <v>41</v>
      </c>
      <c r="D48" s="293">
        <v>2166.5751300000002</v>
      </c>
      <c r="E48" s="212">
        <v>1165.7728999999999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354.78</v>
      </c>
      <c r="E50" s="214">
        <v>362.13</v>
      </c>
    </row>
    <row r="51" spans="2:5">
      <c r="B51" s="132" t="s">
        <v>6</v>
      </c>
      <c r="C51" s="122" t="s">
        <v>111</v>
      </c>
      <c r="D51" s="293">
        <v>349.1</v>
      </c>
      <c r="E51" s="214">
        <v>359.62</v>
      </c>
    </row>
    <row r="52" spans="2:5">
      <c r="B52" s="132" t="s">
        <v>8</v>
      </c>
      <c r="C52" s="122" t="s">
        <v>112</v>
      </c>
      <c r="D52" s="293">
        <v>357.3</v>
      </c>
      <c r="E52" s="214">
        <v>382.04</v>
      </c>
    </row>
    <row r="53" spans="2:5" ht="13.5" thickBot="1">
      <c r="B53" s="134" t="s">
        <v>9</v>
      </c>
      <c r="C53" s="135" t="s">
        <v>41</v>
      </c>
      <c r="D53" s="295">
        <v>355.16</v>
      </c>
      <c r="E53" s="215">
        <v>381.06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444229.42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444229.42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444229.42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444229.42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1" bottom="0.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Arkusz89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189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109" t="s">
        <v>106</v>
      </c>
      <c r="D11" s="306">
        <v>10711.54</v>
      </c>
      <c r="E11" s="230">
        <f>SUM(E12:E16)</f>
        <v>0</v>
      </c>
    </row>
    <row r="12" spans="2:12">
      <c r="B12" s="121" t="s">
        <v>4</v>
      </c>
      <c r="C12" s="122" t="s">
        <v>5</v>
      </c>
      <c r="D12" s="307">
        <v>10711.54</v>
      </c>
      <c r="E12" s="226">
        <v>0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10711.54</v>
      </c>
      <c r="E21" s="209">
        <f>E11-E17</f>
        <v>0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8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  <c r="G24" s="35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  <c r="G25" s="351"/>
    </row>
    <row r="26" spans="2:11">
      <c r="B26" s="83" t="s">
        <v>15</v>
      </c>
      <c r="C26" s="84" t="s">
        <v>16</v>
      </c>
      <c r="D26" s="286">
        <v>8757.0400000000009</v>
      </c>
      <c r="E26" s="203">
        <f>D21</f>
        <v>10711.54</v>
      </c>
      <c r="G26" s="351"/>
    </row>
    <row r="27" spans="2:11">
      <c r="B27" s="8" t="s">
        <v>17</v>
      </c>
      <c r="C27" s="9" t="s">
        <v>108</v>
      </c>
      <c r="D27" s="287">
        <v>1438.77</v>
      </c>
      <c r="E27" s="204">
        <v>-12008.51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6757.33</v>
      </c>
      <c r="E28" s="205">
        <v>107.1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1001.5</v>
      </c>
      <c r="E29" s="206">
        <v>107.1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5755.83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5318.56</v>
      </c>
      <c r="E32" s="205">
        <v>12115.61</v>
      </c>
      <c r="F32" s="66"/>
      <c r="G32" s="35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91.77</v>
      </c>
      <c r="E35" s="206">
        <v>25.19</v>
      </c>
      <c r="F35" s="66"/>
      <c r="G35" s="36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6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71.45</v>
      </c>
      <c r="E37" s="206">
        <v>59.36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5155.34</v>
      </c>
      <c r="E39" s="207">
        <v>12031.06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1602.98</v>
      </c>
      <c r="E40" s="208">
        <v>1296.97</v>
      </c>
      <c r="G40" s="361"/>
    </row>
    <row r="41" spans="2:10" ht="13.5" thickBot="1">
      <c r="B41" s="87" t="s">
        <v>37</v>
      </c>
      <c r="C41" s="88" t="s">
        <v>38</v>
      </c>
      <c r="D41" s="291">
        <v>11798.79</v>
      </c>
      <c r="E41" s="209">
        <f>SUM(E26,E27,E40)</f>
        <v>0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20.644590000000001</v>
      </c>
      <c r="E47" s="211">
        <v>47.02167</v>
      </c>
      <c r="G47" s="351"/>
      <c r="H47" s="364"/>
    </row>
    <row r="48" spans="2:10">
      <c r="B48" s="133" t="s">
        <v>6</v>
      </c>
      <c r="C48" s="131" t="s">
        <v>41</v>
      </c>
      <c r="D48" s="293">
        <v>18.230709999999998</v>
      </c>
      <c r="E48" s="212">
        <v>0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165.01</v>
      </c>
      <c r="E50" s="214">
        <v>227.8</v>
      </c>
    </row>
    <row r="51" spans="2:5">
      <c r="B51" s="132" t="s">
        <v>6</v>
      </c>
      <c r="C51" s="122" t="s">
        <v>111</v>
      </c>
      <c r="D51" s="293">
        <v>164.91</v>
      </c>
      <c r="E51" s="214">
        <v>228.81</v>
      </c>
    </row>
    <row r="52" spans="2:5">
      <c r="B52" s="132" t="s">
        <v>8</v>
      </c>
      <c r="C52" s="122" t="s">
        <v>112</v>
      </c>
      <c r="D52" s="293">
        <v>197.42</v>
      </c>
      <c r="E52" s="214">
        <v>292.58</v>
      </c>
    </row>
    <row r="53" spans="2:5" ht="13.5" thickBot="1">
      <c r="B53" s="134" t="s">
        <v>9</v>
      </c>
      <c r="C53" s="135" t="s">
        <v>41</v>
      </c>
      <c r="D53" s="295">
        <v>196.39</v>
      </c>
      <c r="E53" s="215">
        <v>0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0</v>
      </c>
      <c r="E58" s="26">
        <v>0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E12</f>
        <v>0</v>
      </c>
      <c r="E64" s="72">
        <v>0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f>E17</f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D58-D73</f>
        <v>0</v>
      </c>
      <c r="E74" s="60">
        <v>0</v>
      </c>
    </row>
    <row r="75" spans="2:5">
      <c r="B75" s="89" t="s">
        <v>4</v>
      </c>
      <c r="C75" s="5" t="s">
        <v>67</v>
      </c>
      <c r="D75" s="299">
        <f>D74</f>
        <v>0</v>
      </c>
      <c r="E75" s="71">
        <v>0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3" bottom="0.5600000000000000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Arkusz91">
    <pageSetUpPr fitToPage="1"/>
  </sheetPr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190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2232641.83</v>
      </c>
      <c r="E11" s="230">
        <f>SUM(E12:E16)</f>
        <v>2427106.1</v>
      </c>
    </row>
    <row r="12" spans="2:12">
      <c r="B12" s="121" t="s">
        <v>4</v>
      </c>
      <c r="C12" s="122" t="s">
        <v>5</v>
      </c>
      <c r="D12" s="307">
        <v>2232641.83</v>
      </c>
      <c r="E12" s="226">
        <v>2427106.1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2232641.83</v>
      </c>
      <c r="E21" s="209">
        <f>E11-E17</f>
        <v>2427106.1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2252199.14</v>
      </c>
      <c r="E26" s="203">
        <f>D21</f>
        <v>2232641.83</v>
      </c>
      <c r="G26" s="361"/>
    </row>
    <row r="27" spans="2:11">
      <c r="B27" s="8" t="s">
        <v>17</v>
      </c>
      <c r="C27" s="9" t="s">
        <v>108</v>
      </c>
      <c r="D27" s="287">
        <v>-127095.46</v>
      </c>
      <c r="E27" s="204">
        <v>-69014.599999999991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127095.46</v>
      </c>
      <c r="E32" s="205">
        <v>69014.599999999991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107808.24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48446.25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1470.3600000000001</v>
      </c>
      <c r="E35" s="206">
        <v>1321.94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17816.830000000002</v>
      </c>
      <c r="E37" s="206">
        <v>19246.37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0.03</v>
      </c>
      <c r="E39" s="207">
        <v>0.04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136961.10999999999</v>
      </c>
      <c r="E40" s="208">
        <v>263478.87</v>
      </c>
      <c r="G40" s="361"/>
    </row>
    <row r="41" spans="2:10" ht="13.5" thickBot="1">
      <c r="B41" s="87" t="s">
        <v>37</v>
      </c>
      <c r="C41" s="88" t="s">
        <v>38</v>
      </c>
      <c r="D41" s="291">
        <v>2262064.79</v>
      </c>
      <c r="E41" s="209">
        <f>SUM(E26,E27,E40)</f>
        <v>2427106.1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11963.299059999999</v>
      </c>
      <c r="E47" s="211">
        <v>9049.6608699999997</v>
      </c>
      <c r="G47" s="351"/>
    </row>
    <row r="48" spans="2:10">
      <c r="B48" s="133" t="s">
        <v>6</v>
      </c>
      <c r="C48" s="131" t="s">
        <v>41</v>
      </c>
      <c r="D48" s="293">
        <v>10443.78549</v>
      </c>
      <c r="E48" s="212">
        <v>8796.7311699999991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204.79</v>
      </c>
      <c r="E50" s="214">
        <v>246.71</v>
      </c>
    </row>
    <row r="51" spans="2:5">
      <c r="B51" s="132" t="s">
        <v>6</v>
      </c>
      <c r="C51" s="122" t="s">
        <v>111</v>
      </c>
      <c r="D51" s="293">
        <v>204.79</v>
      </c>
      <c r="E51" s="214">
        <v>239.85</v>
      </c>
    </row>
    <row r="52" spans="2:5">
      <c r="B52" s="132" t="s">
        <v>8</v>
      </c>
      <c r="C52" s="122" t="s">
        <v>112</v>
      </c>
      <c r="D52" s="293">
        <v>230.88</v>
      </c>
      <c r="E52" s="214">
        <v>282.85000000000002</v>
      </c>
    </row>
    <row r="53" spans="2:5" ht="13.5" thickBot="1">
      <c r="B53" s="134" t="s">
        <v>9</v>
      </c>
      <c r="C53" s="135" t="s">
        <v>41</v>
      </c>
      <c r="D53" s="295">
        <v>226.47</v>
      </c>
      <c r="E53" s="215">
        <v>275.91000000000003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2427106.1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2427106.1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2427106.1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2427106.1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Arkusz92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191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3001138.02</v>
      </c>
      <c r="E11" s="230">
        <f>SUM(E12:E16)</f>
        <v>2997028.7</v>
      </c>
    </row>
    <row r="12" spans="2:12">
      <c r="B12" s="121" t="s">
        <v>4</v>
      </c>
      <c r="C12" s="122" t="s">
        <v>5</v>
      </c>
      <c r="D12" s="307">
        <v>3001138.02</v>
      </c>
      <c r="E12" s="226">
        <v>2997028.7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3001138.02</v>
      </c>
      <c r="E21" s="209">
        <f>E11-E17</f>
        <v>2997028.7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3029824.79</v>
      </c>
      <c r="E26" s="203">
        <f>D21</f>
        <v>3001138.02</v>
      </c>
      <c r="G26" s="361"/>
    </row>
    <row r="27" spans="2:11">
      <c r="B27" s="8" t="s">
        <v>17</v>
      </c>
      <c r="C27" s="9" t="s">
        <v>108</v>
      </c>
      <c r="D27" s="287">
        <v>-178378.08</v>
      </c>
      <c r="E27" s="204">
        <v>-126397.21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178378.08</v>
      </c>
      <c r="E32" s="205">
        <v>126397.21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110591.37</v>
      </c>
      <c r="E33" s="206">
        <v>101566.5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43744.959999999999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551.20000000000005</v>
      </c>
      <c r="E35" s="206">
        <v>1167.42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23490.53</v>
      </c>
      <c r="E37" s="206">
        <v>23663.27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0.02</v>
      </c>
      <c r="E39" s="207">
        <v>0.02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52636.24</v>
      </c>
      <c r="E40" s="208">
        <v>122287.89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2904082.95</v>
      </c>
      <c r="E41" s="209">
        <f>SUM(E26,E27,E40)</f>
        <v>2997028.7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14981.33304</v>
      </c>
      <c r="E47" s="211">
        <v>13972.428959999999</v>
      </c>
      <c r="G47" s="351"/>
    </row>
    <row r="48" spans="2:10">
      <c r="B48" s="133" t="s">
        <v>6</v>
      </c>
      <c r="C48" s="131" t="s">
        <v>41</v>
      </c>
      <c r="D48" s="293">
        <v>14100.91259</v>
      </c>
      <c r="E48" s="212">
        <v>13393.344499999999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202.24</v>
      </c>
      <c r="E50" s="214">
        <v>214.79</v>
      </c>
    </row>
    <row r="51" spans="2:5">
      <c r="B51" s="132" t="s">
        <v>6</v>
      </c>
      <c r="C51" s="122" t="s">
        <v>111</v>
      </c>
      <c r="D51" s="293">
        <v>200.62</v>
      </c>
      <c r="E51" s="214">
        <v>209.91</v>
      </c>
    </row>
    <row r="52" spans="2:5">
      <c r="B52" s="132" t="s">
        <v>8</v>
      </c>
      <c r="C52" s="122" t="s">
        <v>112</v>
      </c>
      <c r="D52" s="293">
        <v>206.91</v>
      </c>
      <c r="E52" s="214">
        <v>223.89000000000001</v>
      </c>
    </row>
    <row r="53" spans="2:5" ht="13.5" thickBot="1">
      <c r="B53" s="134" t="s">
        <v>9</v>
      </c>
      <c r="C53" s="135" t="s">
        <v>41</v>
      </c>
      <c r="D53" s="295">
        <v>205.95</v>
      </c>
      <c r="E53" s="215">
        <v>223.77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2997028.7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2997028.7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2997028.7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2997028.7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Arkusz93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192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109" t="s">
        <v>106</v>
      </c>
      <c r="D11" s="306">
        <v>3428053.59</v>
      </c>
      <c r="E11" s="230">
        <f>SUM(E12:E16)</f>
        <v>3384419.17</v>
      </c>
    </row>
    <row r="12" spans="2:12">
      <c r="B12" s="121" t="s">
        <v>4</v>
      </c>
      <c r="C12" s="122" t="s">
        <v>5</v>
      </c>
      <c r="D12" s="307">
        <v>3428053.59</v>
      </c>
      <c r="E12" s="226">
        <v>3384419.17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3428053.59</v>
      </c>
      <c r="E21" s="209">
        <f>E11-E17</f>
        <v>3384419.17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6.5" thickBot="1">
      <c r="B24" s="390"/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3757708.19</v>
      </c>
      <c r="E26" s="203">
        <f>D21</f>
        <v>3428053.59</v>
      </c>
      <c r="G26" s="361"/>
      <c r="H26" s="353"/>
    </row>
    <row r="27" spans="2:11">
      <c r="B27" s="8" t="s">
        <v>17</v>
      </c>
      <c r="C27" s="9" t="s">
        <v>108</v>
      </c>
      <c r="D27" s="287">
        <v>-740351.55</v>
      </c>
      <c r="E27" s="204">
        <v>-28934.739999999998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740351.55</v>
      </c>
      <c r="E32" s="205">
        <v>28934.739999999998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710883.45000000007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1866.4</v>
      </c>
      <c r="E35" s="206">
        <v>1997.52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27601.670000000002</v>
      </c>
      <c r="E37" s="206">
        <v>26937.21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0.03</v>
      </c>
      <c r="E39" s="207">
        <v>0.01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299063.98</v>
      </c>
      <c r="E40" s="208">
        <v>-14699.68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3316420.62</v>
      </c>
      <c r="E41" s="209">
        <f>SUM(E26,E27,E40)</f>
        <v>3384419.1699999995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10654.72436</v>
      </c>
      <c r="E47" s="211">
        <v>8264.7513999999992</v>
      </c>
      <c r="G47" s="351"/>
      <c r="H47" s="364"/>
    </row>
    <row r="48" spans="2:10">
      <c r="B48" s="133" t="s">
        <v>6</v>
      </c>
      <c r="C48" s="131" t="s">
        <v>41</v>
      </c>
      <c r="D48" s="293">
        <v>8649.3508999999995</v>
      </c>
      <c r="E48" s="212">
        <v>8195.1163899999992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352.68</v>
      </c>
      <c r="E50" s="214">
        <v>414.78</v>
      </c>
    </row>
    <row r="51" spans="2:5">
      <c r="B51" s="132" t="s">
        <v>6</v>
      </c>
      <c r="C51" s="122" t="s">
        <v>111</v>
      </c>
      <c r="D51" s="293">
        <v>351.31</v>
      </c>
      <c r="E51" s="214">
        <v>377.09000000000003</v>
      </c>
    </row>
    <row r="52" spans="2:5">
      <c r="B52" s="132" t="s">
        <v>8</v>
      </c>
      <c r="C52" s="122" t="s">
        <v>112</v>
      </c>
      <c r="D52" s="293">
        <v>385.04</v>
      </c>
      <c r="E52" s="214">
        <v>439.01</v>
      </c>
    </row>
    <row r="53" spans="2:5" ht="13.5" thickBot="1">
      <c r="B53" s="134" t="s">
        <v>9</v>
      </c>
      <c r="C53" s="135" t="s">
        <v>41</v>
      </c>
      <c r="D53" s="295">
        <v>383.43</v>
      </c>
      <c r="E53" s="215">
        <v>412.98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3384419.17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E12</f>
        <v>3384419.17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f>E17</f>
        <v>0</v>
      </c>
      <c r="E73" s="21">
        <f>D73/E21</f>
        <v>0</v>
      </c>
    </row>
    <row r="74" spans="2:5">
      <c r="B74" s="111" t="s">
        <v>64</v>
      </c>
      <c r="C74" s="10" t="s">
        <v>66</v>
      </c>
      <c r="D74" s="302">
        <f>D58-D73</f>
        <v>3384419.17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3384419.17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Arkusz94"/>
  <dimension ref="A1:L81"/>
  <sheetViews>
    <sheetView topLeftCell="A6"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193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683534.26</v>
      </c>
      <c r="E11" s="230">
        <f>SUM(E12:E16)</f>
        <v>705260.21</v>
      </c>
    </row>
    <row r="12" spans="2:12">
      <c r="B12" s="121" t="s">
        <v>4</v>
      </c>
      <c r="C12" s="122" t="s">
        <v>5</v>
      </c>
      <c r="D12" s="307">
        <v>683534.26</v>
      </c>
      <c r="E12" s="226">
        <v>705260.21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683534.26</v>
      </c>
      <c r="E21" s="209">
        <f>E11-E17</f>
        <v>705260.21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738457.47</v>
      </c>
      <c r="E26" s="203">
        <f>D21</f>
        <v>683534.26</v>
      </c>
      <c r="G26" s="361"/>
    </row>
    <row r="27" spans="2:11">
      <c r="B27" s="8" t="s">
        <v>17</v>
      </c>
      <c r="C27" s="9" t="s">
        <v>108</v>
      </c>
      <c r="D27" s="287">
        <v>-166256.93</v>
      </c>
      <c r="E27" s="204">
        <v>-5630.69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0.01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0.01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166256.94</v>
      </c>
      <c r="E32" s="205">
        <v>5630.69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159545.16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413.03000000000003</v>
      </c>
      <c r="E35" s="206">
        <v>414.86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6298.75</v>
      </c>
      <c r="E37" s="206">
        <v>5215.83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157878.10999999999</v>
      </c>
      <c r="E40" s="208">
        <v>27356.639999999999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730078.65</v>
      </c>
      <c r="E41" s="209">
        <f>SUM(E26,E27,E40)</f>
        <v>705260.21000000008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2332.4620100000002</v>
      </c>
      <c r="E47" s="211">
        <v>1758.5136600000001</v>
      </c>
      <c r="G47" s="351"/>
      <c r="H47" s="364"/>
    </row>
    <row r="48" spans="2:10">
      <c r="B48" s="133" t="s">
        <v>6</v>
      </c>
      <c r="C48" s="131" t="s">
        <v>41</v>
      </c>
      <c r="D48" s="293">
        <v>1881.2096300000001</v>
      </c>
      <c r="E48" s="212">
        <v>1743.8806500000001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316.60000000000002</v>
      </c>
      <c r="E50" s="214">
        <v>388.7</v>
      </c>
    </row>
    <row r="51" spans="2:5">
      <c r="B51" s="132" t="s">
        <v>6</v>
      </c>
      <c r="C51" s="122" t="s">
        <v>111</v>
      </c>
      <c r="D51" s="293">
        <v>316.45999999999998</v>
      </c>
      <c r="E51" s="214">
        <v>328.73</v>
      </c>
    </row>
    <row r="52" spans="2:5">
      <c r="B52" s="132" t="s">
        <v>8</v>
      </c>
      <c r="C52" s="122" t="s">
        <v>112</v>
      </c>
      <c r="D52" s="293">
        <v>389.03000000000003</v>
      </c>
      <c r="E52" s="214">
        <v>406.7</v>
      </c>
    </row>
    <row r="53" spans="2:5" ht="13.5" thickBot="1">
      <c r="B53" s="134" t="s">
        <v>9</v>
      </c>
      <c r="C53" s="135" t="s">
        <v>41</v>
      </c>
      <c r="D53" s="295">
        <v>388.09</v>
      </c>
      <c r="E53" s="215">
        <v>404.42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705260.21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705260.21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705260.21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705260.21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6999999999999995" right="0.75" top="0.6" bottom="0.4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Arkusz96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194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496440.88</v>
      </c>
      <c r="E11" s="230">
        <f>SUM(E12:E16)</f>
        <v>545539.01</v>
      </c>
    </row>
    <row r="12" spans="2:12">
      <c r="B12" s="121" t="s">
        <v>4</v>
      </c>
      <c r="C12" s="122" t="s">
        <v>5</v>
      </c>
      <c r="D12" s="307">
        <v>496440.88</v>
      </c>
      <c r="E12" s="226">
        <v>545539.01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496440.88</v>
      </c>
      <c r="E21" s="209">
        <f>E11-E17</f>
        <v>545539.01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2431251.9900000002</v>
      </c>
      <c r="E26" s="203">
        <f>D21</f>
        <v>496440.88</v>
      </c>
      <c r="G26" s="361"/>
    </row>
    <row r="27" spans="2:11">
      <c r="B27" s="8" t="s">
        <v>17</v>
      </c>
      <c r="C27" s="9" t="s">
        <v>108</v>
      </c>
      <c r="D27" s="287">
        <v>-1848285.43</v>
      </c>
      <c r="E27" s="204">
        <v>-4808.38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1848285.43</v>
      </c>
      <c r="E32" s="205">
        <v>4808.38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1840136.97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661.35</v>
      </c>
      <c r="E35" s="206">
        <v>715.91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7487.1</v>
      </c>
      <c r="E37" s="206">
        <v>4092.46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0.01</v>
      </c>
      <c r="E39" s="207">
        <v>0.01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-64399.77</v>
      </c>
      <c r="E40" s="208">
        <v>53906.51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518566.79</v>
      </c>
      <c r="E41" s="209">
        <f>SUM(E26,E27,E40)</f>
        <v>545539.01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29022.943630000002</v>
      </c>
      <c r="E47" s="211">
        <v>6167.7336500000001</v>
      </c>
      <c r="G47" s="351"/>
    </row>
    <row r="48" spans="2:10">
      <c r="B48" s="133" t="s">
        <v>6</v>
      </c>
      <c r="C48" s="131" t="s">
        <v>41</v>
      </c>
      <c r="D48" s="293">
        <v>6485.3275100000001</v>
      </c>
      <c r="E48" s="212">
        <v>6110.4279299999998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83.77</v>
      </c>
      <c r="E50" s="214">
        <v>80.489999999999995</v>
      </c>
    </row>
    <row r="51" spans="2:5">
      <c r="B51" s="132" t="s">
        <v>6</v>
      </c>
      <c r="C51" s="122" t="s">
        <v>111</v>
      </c>
      <c r="D51" s="293">
        <v>79.150000000000006</v>
      </c>
      <c r="E51" s="214">
        <v>79.62</v>
      </c>
    </row>
    <row r="52" spans="2:5">
      <c r="B52" s="132" t="s">
        <v>8</v>
      </c>
      <c r="C52" s="122" t="s">
        <v>112</v>
      </c>
      <c r="D52" s="293">
        <v>83.77</v>
      </c>
      <c r="E52" s="214">
        <v>89.75</v>
      </c>
    </row>
    <row r="53" spans="2:5" ht="13.5" thickBot="1">
      <c r="B53" s="134" t="s">
        <v>9</v>
      </c>
      <c r="C53" s="135" t="s">
        <v>41</v>
      </c>
      <c r="D53" s="295">
        <v>79.959999999999994</v>
      </c>
      <c r="E53" s="215">
        <v>89.28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545539.01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545539.01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545539.01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545539.01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Arkusz103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8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156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71933.34</v>
      </c>
      <c r="E11" s="230">
        <f>SUM(E12:E16)</f>
        <v>0</v>
      </c>
    </row>
    <row r="12" spans="2:12">
      <c r="B12" s="121" t="s">
        <v>4</v>
      </c>
      <c r="C12" s="122" t="s">
        <v>5</v>
      </c>
      <c r="D12" s="307">
        <v>71933.34</v>
      </c>
      <c r="E12" s="226">
        <v>0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71933.34</v>
      </c>
      <c r="E21" s="209">
        <f>E11-E17</f>
        <v>0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73978.62</v>
      </c>
      <c r="E26" s="203">
        <f>D21</f>
        <v>71933.34</v>
      </c>
      <c r="G26" s="361"/>
      <c r="H26" s="353"/>
    </row>
    <row r="27" spans="2:11">
      <c r="B27" s="8" t="s">
        <v>17</v>
      </c>
      <c r="C27" s="9" t="s">
        <v>108</v>
      </c>
      <c r="D27" s="287">
        <v>-292.21999999999997</v>
      </c>
      <c r="E27" s="204">
        <v>-75922.87000000001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330</v>
      </c>
      <c r="E28" s="205">
        <v>70.010000000000005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330</v>
      </c>
      <c r="E29" s="206">
        <v>70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0.01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622.22</v>
      </c>
      <c r="E32" s="205">
        <v>75992.88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33.380000000000003</v>
      </c>
      <c r="E35" s="206">
        <v>10.74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588.83000000000004</v>
      </c>
      <c r="E37" s="206">
        <v>508.78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0.01</v>
      </c>
      <c r="E39" s="207">
        <v>75473.36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3784.5</v>
      </c>
      <c r="E40" s="208">
        <v>3989.53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77470.899999999994</v>
      </c>
      <c r="E41" s="209">
        <f>SUM(E26,E27,E40)</f>
        <v>-1.3187673175707459E-11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11487.364</v>
      </c>
      <c r="E47" s="211">
        <v>11066.666999999999</v>
      </c>
      <c r="G47" s="351"/>
    </row>
    <row r="48" spans="2:10">
      <c r="B48" s="133" t="s">
        <v>6</v>
      </c>
      <c r="C48" s="131" t="s">
        <v>41</v>
      </c>
      <c r="D48" s="293">
        <v>11443.263999999999</v>
      </c>
      <c r="E48" s="212">
        <v>0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6.44</v>
      </c>
      <c r="E50" s="214">
        <v>6.5</v>
      </c>
    </row>
    <row r="51" spans="2:5">
      <c r="B51" s="132" t="s">
        <v>6</v>
      </c>
      <c r="C51" s="122" t="s">
        <v>111</v>
      </c>
      <c r="D51" s="293">
        <v>6.07</v>
      </c>
      <c r="E51" s="214">
        <v>6.01</v>
      </c>
    </row>
    <row r="52" spans="2:5">
      <c r="B52" s="132" t="s">
        <v>8</v>
      </c>
      <c r="C52" s="122" t="s">
        <v>112</v>
      </c>
      <c r="D52" s="293">
        <v>6.84</v>
      </c>
      <c r="E52" s="214">
        <v>7</v>
      </c>
    </row>
    <row r="53" spans="2:5" ht="13.5" thickBot="1">
      <c r="B53" s="134" t="s">
        <v>9</v>
      </c>
      <c r="C53" s="135" t="s">
        <v>41</v>
      </c>
      <c r="D53" s="295">
        <v>6.77</v>
      </c>
      <c r="E53" s="215">
        <v>0</v>
      </c>
    </row>
    <row r="54" spans="2:5">
      <c r="B54" s="136"/>
      <c r="C54" s="137"/>
      <c r="D54" s="216"/>
      <c r="E54" s="98"/>
    </row>
    <row r="55" spans="2:5" ht="13.5">
      <c r="B55" s="391" t="s">
        <v>62</v>
      </c>
      <c r="C55" s="392"/>
      <c r="D55" s="392"/>
      <c r="E55" s="392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0</v>
      </c>
      <c r="E58" s="26">
        <v>0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0</v>
      </c>
      <c r="E64" s="72">
        <v>0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0</v>
      </c>
      <c r="E74" s="60">
        <f>E58+E72-E73</f>
        <v>0</v>
      </c>
    </row>
    <row r="75" spans="2:5">
      <c r="B75" s="89" t="s">
        <v>4</v>
      </c>
      <c r="C75" s="5" t="s">
        <v>67</v>
      </c>
      <c r="D75" s="299">
        <f>D74</f>
        <v>0</v>
      </c>
      <c r="E75" s="71">
        <f>E74</f>
        <v>0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Arkusz105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197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454183.38</v>
      </c>
      <c r="E11" s="230">
        <f>SUM(E12:E16)</f>
        <v>467119.95</v>
      </c>
    </row>
    <row r="12" spans="2:12">
      <c r="B12" s="121" t="s">
        <v>4</v>
      </c>
      <c r="C12" s="122" t="s">
        <v>5</v>
      </c>
      <c r="D12" s="307">
        <v>454183.38</v>
      </c>
      <c r="E12" s="226">
        <v>467119.95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454183.38</v>
      </c>
      <c r="E21" s="209">
        <f>E11-E17</f>
        <v>467119.95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645346.79</v>
      </c>
      <c r="E26" s="203">
        <f>D21</f>
        <v>454183.38</v>
      </c>
      <c r="G26" s="361"/>
    </row>
    <row r="27" spans="2:11">
      <c r="B27" s="8" t="s">
        <v>17</v>
      </c>
      <c r="C27" s="9" t="s">
        <v>108</v>
      </c>
      <c r="D27" s="287">
        <v>-196648.07</v>
      </c>
      <c r="E27" s="204">
        <v>-3840.7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196648.07</v>
      </c>
      <c r="E32" s="205">
        <v>3840.7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191543.94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169.56</v>
      </c>
      <c r="E35" s="206">
        <v>171.06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4934.5600000000004</v>
      </c>
      <c r="E37" s="206">
        <v>3669.64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0.01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3513.05</v>
      </c>
      <c r="E40" s="208">
        <v>16777.27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452211.77</v>
      </c>
      <c r="E41" s="209">
        <f>SUM(E26,E27,E40)</f>
        <v>467119.95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33576.836000000003</v>
      </c>
      <c r="E47" s="211">
        <v>23113.657999999999</v>
      </c>
      <c r="G47" s="351"/>
    </row>
    <row r="48" spans="2:10">
      <c r="B48" s="133" t="s">
        <v>6</v>
      </c>
      <c r="C48" s="131" t="s">
        <v>41</v>
      </c>
      <c r="D48" s="293">
        <v>23309.884999999998</v>
      </c>
      <c r="E48" s="212">
        <v>22920.508000000002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19.22</v>
      </c>
      <c r="E50" s="214">
        <v>19.649999999999999</v>
      </c>
    </row>
    <row r="51" spans="2:5">
      <c r="B51" s="132" t="s">
        <v>6</v>
      </c>
      <c r="C51" s="122" t="s">
        <v>111</v>
      </c>
      <c r="D51" s="293">
        <v>18.95</v>
      </c>
      <c r="E51" s="214">
        <v>19.420000000000002</v>
      </c>
    </row>
    <row r="52" spans="2:5">
      <c r="B52" s="132" t="s">
        <v>8</v>
      </c>
      <c r="C52" s="122" t="s">
        <v>112</v>
      </c>
      <c r="D52" s="293">
        <v>19.46</v>
      </c>
      <c r="E52" s="214">
        <v>20.41</v>
      </c>
    </row>
    <row r="53" spans="2:5" ht="13.5" thickBot="1">
      <c r="B53" s="134" t="s">
        <v>9</v>
      </c>
      <c r="C53" s="135" t="s">
        <v>41</v>
      </c>
      <c r="D53" s="295">
        <v>19.399999999999999</v>
      </c>
      <c r="E53" s="215">
        <v>20.38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467119.95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467119.95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467119.95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467119.95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3.140625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86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229" t="s">
        <v>200</v>
      </c>
      <c r="G10" s="351"/>
      <c r="I10" s="351"/>
    </row>
    <row r="11" spans="2:12">
      <c r="B11" s="78" t="s">
        <v>3</v>
      </c>
      <c r="C11" s="25" t="s">
        <v>106</v>
      </c>
      <c r="D11" s="306">
        <v>68156339.719999999</v>
      </c>
      <c r="E11" s="230">
        <f>SUM(E12:E14,E16)</f>
        <v>78223813.379999995</v>
      </c>
      <c r="I11" s="351"/>
    </row>
    <row r="12" spans="2:12">
      <c r="B12" s="121" t="s">
        <v>4</v>
      </c>
      <c r="C12" s="153" t="s">
        <v>5</v>
      </c>
      <c r="D12" s="307">
        <v>68091566.950000003</v>
      </c>
      <c r="E12" s="226">
        <v>78185641.920000002</v>
      </c>
      <c r="G12" s="351"/>
      <c r="I12" s="351"/>
    </row>
    <row r="13" spans="2:12">
      <c r="B13" s="121" t="s">
        <v>6</v>
      </c>
      <c r="C13" s="153" t="s">
        <v>7</v>
      </c>
      <c r="D13" s="307">
        <v>495.32</v>
      </c>
      <c r="E13" s="226">
        <v>1236.07</v>
      </c>
      <c r="I13" s="351"/>
    </row>
    <row r="14" spans="2:12">
      <c r="B14" s="121" t="s">
        <v>8</v>
      </c>
      <c r="C14" s="153" t="s">
        <v>10</v>
      </c>
      <c r="D14" s="307">
        <v>64277.45</v>
      </c>
      <c r="E14" s="226">
        <v>36935.39</v>
      </c>
      <c r="G14" s="351"/>
      <c r="I14" s="351"/>
    </row>
    <row r="15" spans="2:12">
      <c r="B15" s="121" t="s">
        <v>103</v>
      </c>
      <c r="C15" s="153" t="s">
        <v>11</v>
      </c>
      <c r="D15" s="307">
        <v>64277.45</v>
      </c>
      <c r="E15" s="226">
        <v>36935.39</v>
      </c>
      <c r="I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</row>
    <row r="17" spans="2:11">
      <c r="B17" s="8" t="s">
        <v>13</v>
      </c>
      <c r="C17" s="141" t="s">
        <v>65</v>
      </c>
      <c r="D17" s="309">
        <v>129214.2</v>
      </c>
      <c r="E17" s="231">
        <f>SUM(E18:E20)</f>
        <v>169566.63</v>
      </c>
    </row>
    <row r="18" spans="2:11">
      <c r="B18" s="121" t="s">
        <v>4</v>
      </c>
      <c r="C18" s="153" t="s">
        <v>11</v>
      </c>
      <c r="D18" s="308">
        <v>129214.2</v>
      </c>
      <c r="E18" s="227">
        <v>169566.63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68027125.519999996</v>
      </c>
      <c r="E21" s="209">
        <f>E11-E17</f>
        <v>78054246.75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232"/>
      <c r="G22" s="354"/>
      <c r="H22" s="354"/>
    </row>
    <row r="23" spans="2:11" ht="15.75">
      <c r="B23" s="391"/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180" t="s">
        <v>201</v>
      </c>
      <c r="E25" s="180" t="s">
        <v>200</v>
      </c>
    </row>
    <row r="26" spans="2:11">
      <c r="B26" s="83" t="s">
        <v>15</v>
      </c>
      <c r="C26" s="84" t="s">
        <v>16</v>
      </c>
      <c r="D26" s="286">
        <v>68467139.799999997</v>
      </c>
      <c r="E26" s="203">
        <f>D21</f>
        <v>68027125.519999996</v>
      </c>
      <c r="G26" s="361"/>
    </row>
    <row r="27" spans="2:11">
      <c r="B27" s="8" t="s">
        <v>17</v>
      </c>
      <c r="C27" s="9" t="s">
        <v>108</v>
      </c>
      <c r="D27" s="287">
        <v>-1359042.81</v>
      </c>
      <c r="E27" s="204">
        <v>-922099.41999999993</v>
      </c>
      <c r="F27" s="66"/>
      <c r="G27" s="351"/>
      <c r="H27" s="359"/>
      <c r="I27" s="359"/>
      <c r="J27" s="351"/>
    </row>
    <row r="28" spans="2:11">
      <c r="B28" s="8" t="s">
        <v>18</v>
      </c>
      <c r="C28" s="9" t="s">
        <v>19</v>
      </c>
      <c r="D28" s="287">
        <v>3790550.19</v>
      </c>
      <c r="E28" s="205">
        <v>3885265.72</v>
      </c>
      <c r="F28" s="66"/>
      <c r="G28" s="351"/>
      <c r="H28" s="359"/>
      <c r="I28" s="359"/>
      <c r="J28" s="351"/>
    </row>
    <row r="29" spans="2:11">
      <c r="B29" s="129" t="s">
        <v>4</v>
      </c>
      <c r="C29" s="122" t="s">
        <v>20</v>
      </c>
      <c r="D29" s="288">
        <v>3508936.69</v>
      </c>
      <c r="E29" s="206">
        <v>3458903.2600000002</v>
      </c>
      <c r="F29" s="66"/>
      <c r="G29" s="351"/>
      <c r="H29" s="359"/>
      <c r="I29" s="359"/>
      <c r="J29" s="35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9"/>
      <c r="J30" s="351"/>
    </row>
    <row r="31" spans="2:11">
      <c r="B31" s="129" t="s">
        <v>8</v>
      </c>
      <c r="C31" s="122" t="s">
        <v>22</v>
      </c>
      <c r="D31" s="288">
        <v>281613.5</v>
      </c>
      <c r="E31" s="206">
        <v>426362.45999999996</v>
      </c>
      <c r="F31" s="66"/>
      <c r="G31" s="351"/>
      <c r="H31" s="359"/>
      <c r="I31" s="359"/>
      <c r="J31" s="351"/>
    </row>
    <row r="32" spans="2:11">
      <c r="B32" s="80" t="s">
        <v>23</v>
      </c>
      <c r="C32" s="10" t="s">
        <v>24</v>
      </c>
      <c r="D32" s="287">
        <v>5149593</v>
      </c>
      <c r="E32" s="205">
        <v>4807365.1399999997</v>
      </c>
      <c r="F32" s="66"/>
      <c r="G32" s="351"/>
      <c r="H32" s="359"/>
      <c r="I32" s="359"/>
      <c r="J32" s="351"/>
    </row>
    <row r="33" spans="2:10">
      <c r="B33" s="129" t="s">
        <v>4</v>
      </c>
      <c r="C33" s="122" t="s">
        <v>25</v>
      </c>
      <c r="D33" s="288">
        <v>3811055.31</v>
      </c>
      <c r="E33" s="206">
        <v>3394020.93</v>
      </c>
      <c r="F33" s="66"/>
      <c r="G33" s="351"/>
      <c r="H33" s="359"/>
      <c r="I33" s="359"/>
      <c r="J33" s="351"/>
    </row>
    <row r="34" spans="2:10">
      <c r="B34" s="129" t="s">
        <v>6</v>
      </c>
      <c r="C34" s="122" t="s">
        <v>26</v>
      </c>
      <c r="D34" s="288">
        <v>263536.53999999998</v>
      </c>
      <c r="E34" s="206">
        <v>180259.74</v>
      </c>
      <c r="F34" s="66"/>
      <c r="G34" s="351"/>
      <c r="H34" s="359"/>
      <c r="I34" s="359"/>
      <c r="J34" s="351"/>
    </row>
    <row r="35" spans="2:10">
      <c r="B35" s="129" t="s">
        <v>8</v>
      </c>
      <c r="C35" s="122" t="s">
        <v>27</v>
      </c>
      <c r="D35" s="288">
        <v>579583.66</v>
      </c>
      <c r="E35" s="206">
        <v>595623.47</v>
      </c>
      <c r="F35" s="66"/>
      <c r="G35" s="351"/>
      <c r="H35" s="359"/>
      <c r="I35" s="359"/>
      <c r="J35" s="35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9"/>
      <c r="J37" s="35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130" t="s">
        <v>33</v>
      </c>
      <c r="C39" s="131" t="s">
        <v>34</v>
      </c>
      <c r="D39" s="289">
        <v>495417.49</v>
      </c>
      <c r="E39" s="207">
        <v>637461</v>
      </c>
      <c r="F39" s="66"/>
      <c r="G39" s="351"/>
      <c r="H39" s="359"/>
      <c r="I39" s="359"/>
      <c r="J39" s="351"/>
    </row>
    <row r="40" spans="2:10" ht="13.5" thickBot="1">
      <c r="B40" s="85" t="s">
        <v>35</v>
      </c>
      <c r="C40" s="86" t="s">
        <v>36</v>
      </c>
      <c r="D40" s="290">
        <v>10683331.74</v>
      </c>
      <c r="E40" s="208">
        <v>10949220.65</v>
      </c>
      <c r="G40" s="351"/>
    </row>
    <row r="41" spans="2:10" ht="13.5" thickBot="1">
      <c r="B41" s="87" t="s">
        <v>37</v>
      </c>
      <c r="C41" s="88" t="s">
        <v>38</v>
      </c>
      <c r="D41" s="291">
        <v>77791428.730000004</v>
      </c>
      <c r="E41" s="209">
        <f>SUM(E26,E27,E40)</f>
        <v>78054246.75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117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258"/>
      <c r="C45" s="259" t="s">
        <v>39</v>
      </c>
      <c r="D45" s="279" t="s">
        <v>201</v>
      </c>
      <c r="E45" s="229" t="s">
        <v>200</v>
      </c>
      <c r="G45" s="351"/>
    </row>
    <row r="46" spans="2:10">
      <c r="B46" s="256" t="s">
        <v>18</v>
      </c>
      <c r="C46" s="257" t="s">
        <v>109</v>
      </c>
      <c r="D46" s="292"/>
      <c r="E46" s="210"/>
      <c r="G46" s="351"/>
    </row>
    <row r="47" spans="2:10">
      <c r="B47" s="234" t="s">
        <v>4</v>
      </c>
      <c r="C47" s="157" t="s">
        <v>40</v>
      </c>
      <c r="D47" s="293">
        <v>3573460.1850740346</v>
      </c>
      <c r="E47" s="211">
        <v>3476110.0212279363</v>
      </c>
      <c r="G47" s="369"/>
    </row>
    <row r="48" spans="2:10">
      <c r="B48" s="235" t="s">
        <v>6</v>
      </c>
      <c r="C48" s="174" t="s">
        <v>41</v>
      </c>
      <c r="D48" s="293">
        <v>3508826.4391000001</v>
      </c>
      <c r="E48" s="212">
        <v>3432125.8733153362</v>
      </c>
      <c r="J48" s="364"/>
    </row>
    <row r="49" spans="2:7">
      <c r="B49" s="236" t="s">
        <v>23</v>
      </c>
      <c r="C49" s="237" t="s">
        <v>110</v>
      </c>
      <c r="D49" s="294"/>
      <c r="E49" s="213"/>
    </row>
    <row r="50" spans="2:7">
      <c r="B50" s="234" t="s">
        <v>4</v>
      </c>
      <c r="C50" s="157" t="s">
        <v>40</v>
      </c>
      <c r="D50" s="293">
        <v>19.1599</v>
      </c>
      <c r="E50" s="214">
        <v>19.569900000000001</v>
      </c>
      <c r="G50" s="365"/>
    </row>
    <row r="51" spans="2:7">
      <c r="B51" s="234" t="s">
        <v>6</v>
      </c>
      <c r="C51" s="157" t="s">
        <v>111</v>
      </c>
      <c r="D51" s="293">
        <v>18.693200000000001</v>
      </c>
      <c r="E51" s="214">
        <v>19.3123</v>
      </c>
    </row>
    <row r="52" spans="2:7">
      <c r="B52" s="234" t="s">
        <v>8</v>
      </c>
      <c r="C52" s="157" t="s">
        <v>112</v>
      </c>
      <c r="D52" s="293">
        <v>22.569400000000002</v>
      </c>
      <c r="E52" s="214">
        <v>22.7422</v>
      </c>
    </row>
    <row r="53" spans="2:7" ht="13.5" thickBot="1">
      <c r="B53" s="238" t="s">
        <v>9</v>
      </c>
      <c r="C53" s="239" t="s">
        <v>41</v>
      </c>
      <c r="D53" s="295">
        <v>22.170200000000001</v>
      </c>
      <c r="E53" s="215">
        <v>22.7422</v>
      </c>
    </row>
    <row r="54" spans="2:7">
      <c r="B54" s="260"/>
      <c r="C54" s="261"/>
      <c r="D54" s="216"/>
      <c r="E54" s="216"/>
    </row>
    <row r="55" spans="2:7" ht="13.5">
      <c r="B55" s="402" t="s">
        <v>62</v>
      </c>
      <c r="C55" s="392"/>
      <c r="D55" s="392"/>
      <c r="E55" s="392"/>
    </row>
    <row r="56" spans="2:7" ht="14.25" thickBot="1">
      <c r="B56" s="403" t="s">
        <v>113</v>
      </c>
      <c r="C56" s="393"/>
      <c r="D56" s="393"/>
      <c r="E56" s="393"/>
    </row>
    <row r="57" spans="2:7" ht="23.25" thickBot="1">
      <c r="B57" s="404" t="s">
        <v>42</v>
      </c>
      <c r="C57" s="405"/>
      <c r="D57" s="296" t="s">
        <v>119</v>
      </c>
      <c r="E57" s="217" t="s">
        <v>114</v>
      </c>
    </row>
    <row r="58" spans="2:7">
      <c r="B58" s="242" t="s">
        <v>18</v>
      </c>
      <c r="C58" s="243" t="s">
        <v>43</v>
      </c>
      <c r="D58" s="297">
        <f>SUM(D59:D70)</f>
        <v>78185641.920000002</v>
      </c>
      <c r="E58" s="218">
        <f>D58/E21</f>
        <v>1.0016833827174176</v>
      </c>
    </row>
    <row r="59" spans="2:7" ht="25.5">
      <c r="B59" s="262" t="s">
        <v>4</v>
      </c>
      <c r="C59" s="174" t="s">
        <v>44</v>
      </c>
      <c r="D59" s="298">
        <v>0</v>
      </c>
      <c r="E59" s="219">
        <v>0</v>
      </c>
    </row>
    <row r="60" spans="2:7" ht="25.5">
      <c r="B60" s="263" t="s">
        <v>6</v>
      </c>
      <c r="C60" s="157" t="s">
        <v>45</v>
      </c>
      <c r="D60" s="299">
        <v>0</v>
      </c>
      <c r="E60" s="220">
        <v>0</v>
      </c>
    </row>
    <row r="61" spans="2:7">
      <c r="B61" s="263" t="s">
        <v>8</v>
      </c>
      <c r="C61" s="157" t="s">
        <v>46</v>
      </c>
      <c r="D61" s="299">
        <v>0</v>
      </c>
      <c r="E61" s="220">
        <v>0</v>
      </c>
    </row>
    <row r="62" spans="2:7">
      <c r="B62" s="263" t="s">
        <v>9</v>
      </c>
      <c r="C62" s="157" t="s">
        <v>47</v>
      </c>
      <c r="D62" s="299">
        <v>0</v>
      </c>
      <c r="E62" s="220">
        <v>0</v>
      </c>
    </row>
    <row r="63" spans="2:7">
      <c r="B63" s="263" t="s">
        <v>29</v>
      </c>
      <c r="C63" s="157" t="s">
        <v>48</v>
      </c>
      <c r="D63" s="299">
        <v>0</v>
      </c>
      <c r="E63" s="220">
        <v>0</v>
      </c>
    </row>
    <row r="64" spans="2:7">
      <c r="B64" s="262" t="s">
        <v>31</v>
      </c>
      <c r="C64" s="174" t="s">
        <v>49</v>
      </c>
      <c r="D64" s="114">
        <v>77694925.719999999</v>
      </c>
      <c r="E64" s="219">
        <f>D64/E21</f>
        <v>0.99539652171455995</v>
      </c>
      <c r="G64" s="351"/>
    </row>
    <row r="65" spans="2:5">
      <c r="B65" s="262" t="s">
        <v>33</v>
      </c>
      <c r="C65" s="174" t="s">
        <v>115</v>
      </c>
      <c r="D65" s="298">
        <v>0</v>
      </c>
      <c r="E65" s="219">
        <v>0</v>
      </c>
    </row>
    <row r="66" spans="2:5">
      <c r="B66" s="262" t="s">
        <v>50</v>
      </c>
      <c r="C66" s="174" t="s">
        <v>51</v>
      </c>
      <c r="D66" s="298">
        <v>0</v>
      </c>
      <c r="E66" s="219">
        <v>0</v>
      </c>
    </row>
    <row r="67" spans="2:5">
      <c r="B67" s="263" t="s">
        <v>52</v>
      </c>
      <c r="C67" s="157" t="s">
        <v>53</v>
      </c>
      <c r="D67" s="299">
        <v>0</v>
      </c>
      <c r="E67" s="220">
        <v>0</v>
      </c>
    </row>
    <row r="68" spans="2:5">
      <c r="B68" s="263" t="s">
        <v>54</v>
      </c>
      <c r="C68" s="157" t="s">
        <v>55</v>
      </c>
      <c r="D68" s="299">
        <v>0</v>
      </c>
      <c r="E68" s="220">
        <v>0</v>
      </c>
    </row>
    <row r="69" spans="2:5">
      <c r="B69" s="263" t="s">
        <v>56</v>
      </c>
      <c r="C69" s="157" t="s">
        <v>57</v>
      </c>
      <c r="D69" s="314">
        <v>490716.2</v>
      </c>
      <c r="E69" s="220">
        <f>D69/E21</f>
        <v>6.286861002857606E-3</v>
      </c>
    </row>
    <row r="70" spans="2:5">
      <c r="B70" s="264" t="s">
        <v>58</v>
      </c>
      <c r="C70" s="265" t="s">
        <v>59</v>
      </c>
      <c r="D70" s="301">
        <v>0</v>
      </c>
      <c r="E70" s="221">
        <v>0</v>
      </c>
    </row>
    <row r="71" spans="2:5">
      <c r="B71" s="236" t="s">
        <v>23</v>
      </c>
      <c r="C71" s="164" t="s">
        <v>61</v>
      </c>
      <c r="D71" s="302">
        <f>E13</f>
        <v>1236.07</v>
      </c>
      <c r="E71" s="222">
        <f>D71/E21</f>
        <v>1.5836037774587839E-5</v>
      </c>
    </row>
    <row r="72" spans="2:5">
      <c r="B72" s="250" t="s">
        <v>60</v>
      </c>
      <c r="C72" s="251" t="s">
        <v>63</v>
      </c>
      <c r="D72" s="303">
        <f>E14</f>
        <v>36935.39</v>
      </c>
      <c r="E72" s="223">
        <f>D72/E21</f>
        <v>4.7320154300252724E-4</v>
      </c>
    </row>
    <row r="73" spans="2:5">
      <c r="B73" s="252" t="s">
        <v>62</v>
      </c>
      <c r="C73" s="253" t="s">
        <v>65</v>
      </c>
      <c r="D73" s="304">
        <f>E17</f>
        <v>169566.63</v>
      </c>
      <c r="E73" s="224">
        <f>D73/E21</f>
        <v>2.1724202981947298E-3</v>
      </c>
    </row>
    <row r="74" spans="2:5">
      <c r="B74" s="236" t="s">
        <v>64</v>
      </c>
      <c r="C74" s="164" t="s">
        <v>66</v>
      </c>
      <c r="D74" s="302">
        <f>D58+D71+D72-D73</f>
        <v>78054246.75</v>
      </c>
      <c r="E74" s="222">
        <f>E58+E71+E72-E73</f>
        <v>1</v>
      </c>
    </row>
    <row r="75" spans="2:5">
      <c r="B75" s="263" t="s">
        <v>4</v>
      </c>
      <c r="C75" s="157" t="s">
        <v>67</v>
      </c>
      <c r="D75" s="299">
        <f>D74</f>
        <v>78054246.75</v>
      </c>
      <c r="E75" s="220">
        <f>E74</f>
        <v>1</v>
      </c>
    </row>
    <row r="76" spans="2:5">
      <c r="B76" s="263" t="s">
        <v>6</v>
      </c>
      <c r="C76" s="157" t="s">
        <v>116</v>
      </c>
      <c r="D76" s="299">
        <v>0</v>
      </c>
      <c r="E76" s="220">
        <v>0</v>
      </c>
    </row>
    <row r="77" spans="2:5" ht="13.5" thickBot="1">
      <c r="B77" s="266" t="s">
        <v>8</v>
      </c>
      <c r="C77" s="239" t="s">
        <v>117</v>
      </c>
      <c r="D77" s="305">
        <v>0</v>
      </c>
      <c r="E77" s="225">
        <v>0</v>
      </c>
    </row>
    <row r="78" spans="2:5">
      <c r="B78" s="1"/>
      <c r="C78" s="1"/>
      <c r="D78" s="193"/>
      <c r="E78" s="193"/>
    </row>
    <row r="79" spans="2:5">
      <c r="B79" s="1"/>
      <c r="C79" s="1"/>
      <c r="D79" s="193"/>
      <c r="E79" s="193"/>
    </row>
    <row r="80" spans="2:5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2" right="0.75" top="0.52" bottom="0.47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Arkusz106">
    <pageSetUpPr fitToPage="1"/>
  </sheetPr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194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168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229" t="s">
        <v>200</v>
      </c>
    </row>
    <row r="11" spans="2:12">
      <c r="B11" s="78" t="s">
        <v>3</v>
      </c>
      <c r="C11" s="109" t="s">
        <v>106</v>
      </c>
      <c r="D11" s="306">
        <v>94635.51</v>
      </c>
      <c r="E11" s="230">
        <f>SUM(E12:E16)</f>
        <v>87688.11</v>
      </c>
    </row>
    <row r="12" spans="2:12">
      <c r="B12" s="121" t="s">
        <v>4</v>
      </c>
      <c r="C12" s="122" t="s">
        <v>5</v>
      </c>
      <c r="D12" s="307">
        <v>94635.51</v>
      </c>
      <c r="E12" s="226">
        <v>87688.11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94635.51</v>
      </c>
      <c r="E21" s="209">
        <f>E11-E17</f>
        <v>87688.11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232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107006.77</v>
      </c>
      <c r="E26" s="203">
        <f>D21</f>
        <v>94635.51</v>
      </c>
      <c r="G26" s="361"/>
    </row>
    <row r="27" spans="2:11">
      <c r="B27" s="8" t="s">
        <v>17</v>
      </c>
      <c r="C27" s="9" t="s">
        <v>108</v>
      </c>
      <c r="D27" s="287">
        <v>-7921.6100000000006</v>
      </c>
      <c r="E27" s="204">
        <v>-9563.23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7921.6100000000006</v>
      </c>
      <c r="E32" s="205">
        <v>9563.23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6516.79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8339.65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658.05000000000007</v>
      </c>
      <c r="E35" s="206">
        <v>601.89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746.76</v>
      </c>
      <c r="E37" s="206">
        <v>621.66999999999996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0.01</v>
      </c>
      <c r="E39" s="207">
        <v>0.02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3594.62</v>
      </c>
      <c r="E40" s="208">
        <v>2615.83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102679.78</v>
      </c>
      <c r="E41" s="209">
        <f>SUM(E26,E27,E40)</f>
        <v>87688.11</v>
      </c>
      <c r="F41" s="70"/>
      <c r="G41" s="361"/>
    </row>
    <row r="42" spans="2:10">
      <c r="B42" s="81"/>
      <c r="C42" s="81"/>
      <c r="D42" s="117"/>
      <c r="E42" s="117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10"/>
      <c r="G46" s="351"/>
    </row>
    <row r="47" spans="2:10">
      <c r="B47" s="132" t="s">
        <v>4</v>
      </c>
      <c r="C47" s="122" t="s">
        <v>40</v>
      </c>
      <c r="D47" s="293">
        <v>7239.9709999999995</v>
      </c>
      <c r="E47" s="211">
        <v>6004.7910000000002</v>
      </c>
      <c r="G47" s="351"/>
    </row>
    <row r="48" spans="2:10">
      <c r="B48" s="133" t="s">
        <v>6</v>
      </c>
      <c r="C48" s="131" t="s">
        <v>41</v>
      </c>
      <c r="D48" s="293">
        <v>6719.8810000000003</v>
      </c>
      <c r="E48" s="212">
        <v>5402.8410000000003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14.78</v>
      </c>
      <c r="E50" s="214">
        <v>15.76</v>
      </c>
    </row>
    <row r="51" spans="2:5">
      <c r="B51" s="132" t="s">
        <v>6</v>
      </c>
      <c r="C51" s="122" t="s">
        <v>111</v>
      </c>
      <c r="D51" s="293">
        <v>14.77</v>
      </c>
      <c r="E51" s="214">
        <v>15.76</v>
      </c>
    </row>
    <row r="52" spans="2:5">
      <c r="B52" s="132" t="s">
        <v>8</v>
      </c>
      <c r="C52" s="122" t="s">
        <v>112</v>
      </c>
      <c r="D52" s="293">
        <v>15.290000000000001</v>
      </c>
      <c r="E52" s="214">
        <v>16.23</v>
      </c>
    </row>
    <row r="53" spans="2:5" ht="13.5" thickBot="1">
      <c r="B53" s="134" t="s">
        <v>9</v>
      </c>
      <c r="C53" s="135" t="s">
        <v>41</v>
      </c>
      <c r="D53" s="295">
        <v>15.28</v>
      </c>
      <c r="E53" s="215">
        <v>16.23</v>
      </c>
    </row>
    <row r="54" spans="2:5">
      <c r="B54" s="96"/>
      <c r="C54" s="97"/>
      <c r="D54" s="216"/>
      <c r="E54" s="216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217" t="s">
        <v>114</v>
      </c>
    </row>
    <row r="58" spans="2:5">
      <c r="B58" s="17" t="s">
        <v>18</v>
      </c>
      <c r="C58" s="108" t="s">
        <v>43</v>
      </c>
      <c r="D58" s="297">
        <f>D64</f>
        <v>87688.11</v>
      </c>
      <c r="E58" s="218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219">
        <v>0</v>
      </c>
    </row>
    <row r="60" spans="2:5" ht="25.5">
      <c r="B60" s="89" t="s">
        <v>6</v>
      </c>
      <c r="C60" s="5" t="s">
        <v>45</v>
      </c>
      <c r="D60" s="299">
        <v>0</v>
      </c>
      <c r="E60" s="220">
        <v>0</v>
      </c>
    </row>
    <row r="61" spans="2:5">
      <c r="B61" s="89" t="s">
        <v>8</v>
      </c>
      <c r="C61" s="5" t="s">
        <v>46</v>
      </c>
      <c r="D61" s="299">
        <v>0</v>
      </c>
      <c r="E61" s="220">
        <v>0</v>
      </c>
    </row>
    <row r="62" spans="2:5">
      <c r="B62" s="89" t="s">
        <v>9</v>
      </c>
      <c r="C62" s="5" t="s">
        <v>47</v>
      </c>
      <c r="D62" s="299">
        <v>0</v>
      </c>
      <c r="E62" s="220">
        <v>0</v>
      </c>
    </row>
    <row r="63" spans="2:5">
      <c r="B63" s="89" t="s">
        <v>29</v>
      </c>
      <c r="C63" s="5" t="s">
        <v>48</v>
      </c>
      <c r="D63" s="299">
        <v>0</v>
      </c>
      <c r="E63" s="220">
        <v>0</v>
      </c>
    </row>
    <row r="64" spans="2:5">
      <c r="B64" s="106" t="s">
        <v>31</v>
      </c>
      <c r="C64" s="11" t="s">
        <v>49</v>
      </c>
      <c r="D64" s="298">
        <f>E21</f>
        <v>87688.11</v>
      </c>
      <c r="E64" s="219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219">
        <v>0</v>
      </c>
    </row>
    <row r="66" spans="2:5">
      <c r="B66" s="106" t="s">
        <v>50</v>
      </c>
      <c r="C66" s="11" t="s">
        <v>51</v>
      </c>
      <c r="D66" s="298">
        <v>0</v>
      </c>
      <c r="E66" s="219">
        <v>0</v>
      </c>
    </row>
    <row r="67" spans="2:5">
      <c r="B67" s="89" t="s">
        <v>52</v>
      </c>
      <c r="C67" s="5" t="s">
        <v>53</v>
      </c>
      <c r="D67" s="299">
        <v>0</v>
      </c>
      <c r="E67" s="220">
        <v>0</v>
      </c>
    </row>
    <row r="68" spans="2:5">
      <c r="B68" s="89" t="s">
        <v>54</v>
      </c>
      <c r="C68" s="5" t="s">
        <v>55</v>
      </c>
      <c r="D68" s="299">
        <v>0</v>
      </c>
      <c r="E68" s="220">
        <v>0</v>
      </c>
    </row>
    <row r="69" spans="2:5">
      <c r="B69" s="89" t="s">
        <v>56</v>
      </c>
      <c r="C69" s="5" t="s">
        <v>57</v>
      </c>
      <c r="D69" s="321">
        <v>0</v>
      </c>
      <c r="E69" s="220">
        <v>0</v>
      </c>
    </row>
    <row r="70" spans="2:5">
      <c r="B70" s="110" t="s">
        <v>58</v>
      </c>
      <c r="C70" s="100" t="s">
        <v>59</v>
      </c>
      <c r="D70" s="301">
        <v>0</v>
      </c>
      <c r="E70" s="221">
        <v>0</v>
      </c>
    </row>
    <row r="71" spans="2:5">
      <c r="B71" s="111" t="s">
        <v>23</v>
      </c>
      <c r="C71" s="10" t="s">
        <v>61</v>
      </c>
      <c r="D71" s="302">
        <v>0</v>
      </c>
      <c r="E71" s="222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223">
        <v>0</v>
      </c>
    </row>
    <row r="73" spans="2:5">
      <c r="B73" s="113" t="s">
        <v>62</v>
      </c>
      <c r="C73" s="20" t="s">
        <v>65</v>
      </c>
      <c r="D73" s="304">
        <v>0</v>
      </c>
      <c r="E73" s="224">
        <v>0</v>
      </c>
    </row>
    <row r="74" spans="2:5">
      <c r="B74" s="111" t="s">
        <v>64</v>
      </c>
      <c r="C74" s="10" t="s">
        <v>66</v>
      </c>
      <c r="D74" s="302">
        <f>D58</f>
        <v>87688.11</v>
      </c>
      <c r="E74" s="222">
        <f>E58+E72-E73</f>
        <v>1</v>
      </c>
    </row>
    <row r="75" spans="2:5">
      <c r="B75" s="89" t="s">
        <v>4</v>
      </c>
      <c r="C75" s="5" t="s">
        <v>67</v>
      </c>
      <c r="D75" s="299">
        <f>D74</f>
        <v>87688.11</v>
      </c>
      <c r="E75" s="220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220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225">
        <v>0</v>
      </c>
    </row>
    <row r="78" spans="2:5">
      <c r="B78" s="1"/>
      <c r="C78" s="1"/>
      <c r="D78" s="193"/>
      <c r="E78" s="193"/>
    </row>
    <row r="79" spans="2:5">
      <c r="B79" s="1"/>
      <c r="C79" s="1"/>
      <c r="D79" s="193"/>
      <c r="E79" s="193"/>
    </row>
    <row r="80" spans="2:5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Arkusz108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157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402087.41</v>
      </c>
      <c r="E11" s="230">
        <f>SUM(E12:E16)</f>
        <v>175345.6</v>
      </c>
    </row>
    <row r="12" spans="2:12">
      <c r="B12" s="121" t="s">
        <v>4</v>
      </c>
      <c r="C12" s="122" t="s">
        <v>5</v>
      </c>
      <c r="D12" s="307">
        <v>402087.41</v>
      </c>
      <c r="E12" s="226">
        <v>175345.6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402087.41</v>
      </c>
      <c r="E21" s="209">
        <f>E11-E17</f>
        <v>175345.6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397415.96</v>
      </c>
      <c r="E26" s="203">
        <f>D21</f>
        <v>402087.41</v>
      </c>
      <c r="G26" s="361"/>
      <c r="H26" s="353"/>
    </row>
    <row r="27" spans="2:11">
      <c r="B27" s="8" t="s">
        <v>17</v>
      </c>
      <c r="C27" s="9" t="s">
        <v>108</v>
      </c>
      <c r="D27" s="347">
        <v>-2687.67</v>
      </c>
      <c r="E27" s="204">
        <v>-250345.59999999998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347">
        <v>719.19</v>
      </c>
      <c r="E28" s="205">
        <v>755.63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348">
        <v>719.19</v>
      </c>
      <c r="E29" s="206">
        <v>755.63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34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347">
        <v>3406.86</v>
      </c>
      <c r="E32" s="205">
        <v>251101.22999999998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348">
        <v>0</v>
      </c>
      <c r="E33" s="206">
        <v>248467.54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348">
        <v>445.33</v>
      </c>
      <c r="E35" s="206">
        <v>478.22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348">
        <v>2961.53</v>
      </c>
      <c r="E37" s="206">
        <v>2155.4499999999998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0.02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349">
        <v>13567.64</v>
      </c>
      <c r="E40" s="208">
        <v>23603.79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408295.93</v>
      </c>
      <c r="E41" s="209">
        <f>SUM(E26,E27,E40)</f>
        <v>175345.6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54440.542000000001</v>
      </c>
      <c r="E47" s="211">
        <v>53755.000999999997</v>
      </c>
      <c r="G47" s="351"/>
    </row>
    <row r="48" spans="2:10">
      <c r="B48" s="133" t="s">
        <v>6</v>
      </c>
      <c r="C48" s="131" t="s">
        <v>41</v>
      </c>
      <c r="D48" s="293">
        <v>54078.930999999997</v>
      </c>
      <c r="E48" s="212">
        <v>22195.645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7.3</v>
      </c>
      <c r="E50" s="214">
        <v>7.48</v>
      </c>
    </row>
    <row r="51" spans="2:5">
      <c r="B51" s="132" t="s">
        <v>6</v>
      </c>
      <c r="C51" s="122" t="s">
        <v>111</v>
      </c>
      <c r="D51" s="293">
        <v>7.09</v>
      </c>
      <c r="E51" s="214">
        <v>7.46</v>
      </c>
    </row>
    <row r="52" spans="2:5">
      <c r="B52" s="132" t="s">
        <v>8</v>
      </c>
      <c r="C52" s="122" t="s">
        <v>112</v>
      </c>
      <c r="D52" s="293">
        <v>7.9</v>
      </c>
      <c r="E52" s="214">
        <v>8.2100000000000009</v>
      </c>
    </row>
    <row r="53" spans="2:5" ht="13.5" thickBot="1">
      <c r="B53" s="134" t="s">
        <v>9</v>
      </c>
      <c r="C53" s="135" t="s">
        <v>41</v>
      </c>
      <c r="D53" s="295">
        <v>7.55</v>
      </c>
      <c r="E53" s="215">
        <v>7.9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175345.6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175345.6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175345.6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175345.6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Arkusz112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J2" s="351"/>
      <c r="L2" s="66"/>
    </row>
    <row r="3" spans="2:12" ht="15.75">
      <c r="B3" s="387" t="s">
        <v>202</v>
      </c>
      <c r="C3" s="387"/>
      <c r="D3" s="387"/>
      <c r="E3" s="387"/>
      <c r="J3" s="351"/>
    </row>
    <row r="4" spans="2:12" ht="15">
      <c r="B4" s="75"/>
      <c r="C4" s="75"/>
      <c r="D4" s="194"/>
      <c r="E4" s="75"/>
      <c r="J4" s="35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169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265389.44</v>
      </c>
      <c r="E11" s="230">
        <f>SUM(E12:E16)</f>
        <v>266509.23</v>
      </c>
    </row>
    <row r="12" spans="2:12">
      <c r="B12" s="121" t="s">
        <v>4</v>
      </c>
      <c r="C12" s="122" t="s">
        <v>5</v>
      </c>
      <c r="D12" s="307">
        <v>265389.44</v>
      </c>
      <c r="E12" s="226">
        <v>266509.23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265389.44</v>
      </c>
      <c r="E21" s="209">
        <f>E11-E17</f>
        <v>266509.23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250883.53</v>
      </c>
      <c r="E26" s="203">
        <f>D21</f>
        <v>265389.44</v>
      </c>
      <c r="G26" s="361"/>
    </row>
    <row r="27" spans="2:11">
      <c r="B27" s="8" t="s">
        <v>17</v>
      </c>
      <c r="C27" s="9" t="s">
        <v>108</v>
      </c>
      <c r="D27" s="287">
        <v>-2130.3399999999997</v>
      </c>
      <c r="E27" s="204">
        <v>-7475.69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0.01</v>
      </c>
      <c r="E28" s="205">
        <v>0.01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0.01</v>
      </c>
      <c r="E31" s="206">
        <v>0.01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2130.35</v>
      </c>
      <c r="E32" s="205">
        <v>7475.7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5288.12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77.38</v>
      </c>
      <c r="E35" s="206">
        <v>57.99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2052.9700000000003</v>
      </c>
      <c r="E37" s="206">
        <v>2129.59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10241.629999999999</v>
      </c>
      <c r="E40" s="208">
        <v>8595.48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258994.82</v>
      </c>
      <c r="E41" s="209">
        <f>SUM(E26,E27,E40)</f>
        <v>266509.23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  <c r="H42" s="353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1067.317</v>
      </c>
      <c r="E47" s="211">
        <v>1049.8</v>
      </c>
      <c r="G47" s="351"/>
    </row>
    <row r="48" spans="2:10">
      <c r="B48" s="133" t="s">
        <v>6</v>
      </c>
      <c r="C48" s="131" t="s">
        <v>41</v>
      </c>
      <c r="D48" s="293">
        <v>1058.461</v>
      </c>
      <c r="E48" s="212">
        <v>1020.678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235.06</v>
      </c>
      <c r="E50" s="214">
        <v>252.8</v>
      </c>
    </row>
    <row r="51" spans="2:5">
      <c r="B51" s="132" t="s">
        <v>6</v>
      </c>
      <c r="C51" s="122" t="s">
        <v>111</v>
      </c>
      <c r="D51" s="293">
        <v>234.91</v>
      </c>
      <c r="E51" s="214">
        <v>252.8</v>
      </c>
    </row>
    <row r="52" spans="2:5">
      <c r="B52" s="132" t="s">
        <v>8</v>
      </c>
      <c r="C52" s="122" t="s">
        <v>112</v>
      </c>
      <c r="D52" s="293">
        <v>244.86</v>
      </c>
      <c r="E52" s="214">
        <v>261.2</v>
      </c>
    </row>
    <row r="53" spans="2:5" ht="13.5" thickBot="1">
      <c r="B53" s="134" t="s">
        <v>9</v>
      </c>
      <c r="C53" s="135" t="s">
        <v>41</v>
      </c>
      <c r="D53" s="295">
        <v>244.69</v>
      </c>
      <c r="E53" s="215">
        <v>261.11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266509.23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266509.23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266509.23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266509.23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Arkusz113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170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6728223.0499999998</v>
      </c>
      <c r="E11" s="230">
        <f>SUM(E12:E16)</f>
        <v>6902900.75</v>
      </c>
    </row>
    <row r="12" spans="2:12">
      <c r="B12" s="121" t="s">
        <v>4</v>
      </c>
      <c r="C12" s="122" t="s">
        <v>5</v>
      </c>
      <c r="D12" s="307">
        <v>6728223.0499999998</v>
      </c>
      <c r="E12" s="226">
        <v>6902900.75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6728223.0499999998</v>
      </c>
      <c r="E21" s="209">
        <f>E11-E17</f>
        <v>6902900.75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6277692.2300000004</v>
      </c>
      <c r="E26" s="203">
        <f>D21</f>
        <v>6728223.0499999998</v>
      </c>
      <c r="G26" s="361"/>
    </row>
    <row r="27" spans="2:11">
      <c r="B27" s="8" t="s">
        <v>17</v>
      </c>
      <c r="C27" s="9" t="s">
        <v>108</v>
      </c>
      <c r="D27" s="287">
        <v>-54673.15</v>
      </c>
      <c r="E27" s="204">
        <v>-57548.79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0.01</v>
      </c>
      <c r="E28" s="205">
        <v>0.02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0.01</v>
      </c>
      <c r="E31" s="206">
        <v>0.02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54673.16</v>
      </c>
      <c r="E32" s="205">
        <v>57548.81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3105.08</v>
      </c>
      <c r="E35" s="206">
        <v>3312.86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51568.08</v>
      </c>
      <c r="E37" s="206">
        <v>54235.95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322793.7</v>
      </c>
      <c r="E40" s="208">
        <v>232226.49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6545812.7800000003</v>
      </c>
      <c r="E41" s="209">
        <f>SUM(E26,E27,E40)</f>
        <v>6902900.75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408">
        <f>D21</f>
        <v>6728223.0499999998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456227.63299999997</v>
      </c>
      <c r="E47" s="211">
        <v>448548.20299999998</v>
      </c>
      <c r="G47" s="351"/>
    </row>
    <row r="48" spans="2:10">
      <c r="B48" s="133" t="s">
        <v>6</v>
      </c>
      <c r="C48" s="131" t="s">
        <v>41</v>
      </c>
      <c r="D48" s="293">
        <v>452371.30499999999</v>
      </c>
      <c r="E48" s="212">
        <v>444774.533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13.76</v>
      </c>
      <c r="E50" s="214">
        <v>15</v>
      </c>
    </row>
    <row r="51" spans="2:5">
      <c r="B51" s="132" t="s">
        <v>6</v>
      </c>
      <c r="C51" s="122" t="s">
        <v>111</v>
      </c>
      <c r="D51" s="293">
        <v>13.74</v>
      </c>
      <c r="E51" s="214">
        <v>15</v>
      </c>
    </row>
    <row r="52" spans="2:5">
      <c r="B52" s="132" t="s">
        <v>8</v>
      </c>
      <c r="C52" s="122" t="s">
        <v>112</v>
      </c>
      <c r="D52" s="293">
        <v>14.48</v>
      </c>
      <c r="E52" s="214">
        <v>15.530000000000001</v>
      </c>
    </row>
    <row r="53" spans="2:5" ht="13.5" thickBot="1">
      <c r="B53" s="134" t="s">
        <v>9</v>
      </c>
      <c r="C53" s="135" t="s">
        <v>41</v>
      </c>
      <c r="D53" s="295">
        <v>14.47</v>
      </c>
      <c r="E53" s="215">
        <v>15.52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6902900.75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6902900.75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6902900.75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6902900.75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Arkusz115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159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386309.04</v>
      </c>
      <c r="E11" s="230">
        <f>SUM(E12:E16)</f>
        <v>377576.71</v>
      </c>
    </row>
    <row r="12" spans="2:12">
      <c r="B12" s="121" t="s">
        <v>4</v>
      </c>
      <c r="C12" s="122" t="s">
        <v>5</v>
      </c>
      <c r="D12" s="307">
        <v>386309.04</v>
      </c>
      <c r="E12" s="226">
        <v>377576.71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386309.04</v>
      </c>
      <c r="E21" s="209">
        <f>E11-E17</f>
        <v>377576.71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254404.83</v>
      </c>
      <c r="E26" s="203">
        <f>D21</f>
        <v>386309.04</v>
      </c>
      <c r="G26" s="361"/>
    </row>
    <row r="27" spans="2:11">
      <c r="B27" s="8" t="s">
        <v>17</v>
      </c>
      <c r="C27" s="9" t="s">
        <v>108</v>
      </c>
      <c r="D27" s="287">
        <v>132665.58000000002</v>
      </c>
      <c r="E27" s="204">
        <v>-27997.15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138901.58000000002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138901.58000000002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6236</v>
      </c>
      <c r="E32" s="205">
        <v>27997.15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3063.39</v>
      </c>
      <c r="E33" s="206">
        <v>8432.67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15087.89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1031.92</v>
      </c>
      <c r="E35" s="206">
        <v>1554.07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2140.69</v>
      </c>
      <c r="E37" s="206">
        <v>2922.52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5115.53</v>
      </c>
      <c r="E40" s="208">
        <v>19264.82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392185.94</v>
      </c>
      <c r="E41" s="209">
        <f>SUM(E26,E27,E40)</f>
        <v>377576.70999999996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17753.303</v>
      </c>
      <c r="E47" s="211">
        <v>25719.643</v>
      </c>
      <c r="G47" s="351"/>
    </row>
    <row r="48" spans="2:10">
      <c r="B48" s="133" t="s">
        <v>6</v>
      </c>
      <c r="C48" s="131" t="s">
        <v>41</v>
      </c>
      <c r="D48" s="293">
        <v>26972.898000000001</v>
      </c>
      <c r="E48" s="212">
        <v>23882.145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14.33</v>
      </c>
      <c r="E50" s="214">
        <v>15.02</v>
      </c>
    </row>
    <row r="51" spans="2:5">
      <c r="B51" s="132" t="s">
        <v>6</v>
      </c>
      <c r="C51" s="122" t="s">
        <v>111</v>
      </c>
      <c r="D51" s="293">
        <v>14.15</v>
      </c>
      <c r="E51" s="214">
        <v>14.950000000000001</v>
      </c>
    </row>
    <row r="52" spans="2:5">
      <c r="B52" s="132" t="s">
        <v>8</v>
      </c>
      <c r="C52" s="122" t="s">
        <v>112</v>
      </c>
      <c r="D52" s="293">
        <v>14.540000000000001</v>
      </c>
      <c r="E52" s="214">
        <v>15.84</v>
      </c>
    </row>
    <row r="53" spans="2:5" ht="13.5" thickBot="1">
      <c r="B53" s="134" t="s">
        <v>9</v>
      </c>
      <c r="C53" s="135" t="s">
        <v>41</v>
      </c>
      <c r="D53" s="295">
        <v>14.54</v>
      </c>
      <c r="E53" s="215">
        <v>15.81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377576.71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377576.71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377576.71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377576.71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Arkusz111">
    <pageSetUpPr fitToPage="1"/>
  </sheetPr>
  <dimension ref="A1:L81"/>
  <sheetViews>
    <sheetView zoomScale="64" zoomScaleNormal="64" workbookViewId="0">
      <selection activeCell="G1" sqref="G1:L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158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30549.17</v>
      </c>
      <c r="E11" s="230">
        <f>SUM(E12:E16)</f>
        <v>29615.47</v>
      </c>
    </row>
    <row r="12" spans="2:12">
      <c r="B12" s="121" t="s">
        <v>4</v>
      </c>
      <c r="C12" s="122" t="s">
        <v>5</v>
      </c>
      <c r="D12" s="307">
        <v>30549.17</v>
      </c>
      <c r="E12" s="226">
        <v>29615.47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30549.17</v>
      </c>
      <c r="E21" s="209">
        <f>E11-E17</f>
        <v>29615.47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28019.94</v>
      </c>
      <c r="E26" s="203">
        <f>D21</f>
        <v>30549.17</v>
      </c>
      <c r="G26" s="361"/>
    </row>
    <row r="27" spans="2:11">
      <c r="B27" s="8" t="s">
        <v>17</v>
      </c>
      <c r="C27" s="9" t="s">
        <v>108</v>
      </c>
      <c r="D27" s="287">
        <v>2726.13</v>
      </c>
      <c r="E27" s="204">
        <v>-2244.5099999999998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3084.62</v>
      </c>
      <c r="E28" s="205">
        <v>2954.4900000000002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3084.62</v>
      </c>
      <c r="E29" s="206">
        <v>2954.42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7.0000000000000007E-2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358.49</v>
      </c>
      <c r="E32" s="205">
        <v>5199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262.95</v>
      </c>
      <c r="E35" s="206">
        <v>211.11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95.48</v>
      </c>
      <c r="E37" s="206">
        <v>95.41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0.06</v>
      </c>
      <c r="E39" s="207">
        <v>4892.4799999999996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536.98</v>
      </c>
      <c r="E40" s="208">
        <v>1310.81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31283.05</v>
      </c>
      <c r="E41" s="209">
        <f>SUM(E26,E27,E40)</f>
        <v>29615.47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422.75099999999998</v>
      </c>
      <c r="E47" s="211">
        <v>440.06299999999999</v>
      </c>
      <c r="G47" s="351"/>
      <c r="H47" s="364"/>
    </row>
    <row r="48" spans="2:10">
      <c r="B48" s="133" t="s">
        <v>6</v>
      </c>
      <c r="C48" s="131" t="s">
        <v>41</v>
      </c>
      <c r="D48" s="293">
        <v>463.59</v>
      </c>
      <c r="E48" s="212">
        <v>407.702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66.28</v>
      </c>
      <c r="E50" s="214">
        <v>69.42</v>
      </c>
    </row>
    <row r="51" spans="2:5">
      <c r="B51" s="132" t="s">
        <v>6</v>
      </c>
      <c r="C51" s="122" t="s">
        <v>111</v>
      </c>
      <c r="D51" s="293">
        <v>66.12</v>
      </c>
      <c r="E51" s="214">
        <v>69.239999999999995</v>
      </c>
    </row>
    <row r="52" spans="2:5">
      <c r="B52" s="132" t="s">
        <v>8</v>
      </c>
      <c r="C52" s="122" t="s">
        <v>112</v>
      </c>
      <c r="D52" s="293">
        <v>67.489999999999995</v>
      </c>
      <c r="E52" s="214">
        <v>72.739999999999995</v>
      </c>
    </row>
    <row r="53" spans="2:5" ht="13.5" thickBot="1">
      <c r="B53" s="134" t="s">
        <v>9</v>
      </c>
      <c r="C53" s="135" t="s">
        <v>41</v>
      </c>
      <c r="D53" s="295">
        <v>67.48</v>
      </c>
      <c r="E53" s="215">
        <v>72.64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29615.47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29615.47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29615.47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29615.47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Arkusz119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160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235929.31</v>
      </c>
      <c r="E11" s="230">
        <f>SUM(E12:E16)</f>
        <v>232096.2</v>
      </c>
    </row>
    <row r="12" spans="2:12">
      <c r="B12" s="121" t="s">
        <v>4</v>
      </c>
      <c r="C12" s="122" t="s">
        <v>5</v>
      </c>
      <c r="D12" s="307">
        <v>235929.31</v>
      </c>
      <c r="E12" s="226">
        <v>232096.2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235929.31</v>
      </c>
      <c r="E21" s="209">
        <f>E11-E17</f>
        <v>232096.2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286">
        <v>528628.05000000005</v>
      </c>
      <c r="E26" s="203">
        <f>D21</f>
        <v>235929.31</v>
      </c>
      <c r="G26" s="361"/>
    </row>
    <row r="27" spans="2:11">
      <c r="B27" s="8" t="s">
        <v>17</v>
      </c>
      <c r="C27" s="9" t="s">
        <v>108</v>
      </c>
      <c r="D27" s="287">
        <v>-18271.62</v>
      </c>
      <c r="E27" s="204">
        <v>-13461.01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0.02</v>
      </c>
      <c r="E28" s="205">
        <v>0.02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0.02</v>
      </c>
      <c r="E31" s="206">
        <v>0.02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18271.64</v>
      </c>
      <c r="E32" s="205">
        <v>13461.03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13033.19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11026.79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1207.75</v>
      </c>
      <c r="E35" s="206">
        <v>836.71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4030.7000000000003</v>
      </c>
      <c r="E37" s="206">
        <v>1597.53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30297.05</v>
      </c>
      <c r="E40" s="208">
        <v>9627.9</v>
      </c>
      <c r="G40" s="361"/>
      <c r="H40" s="353"/>
    </row>
    <row r="41" spans="2:10" ht="13.5" thickBot="1">
      <c r="B41" s="87" t="s">
        <v>37</v>
      </c>
      <c r="C41" s="88" t="s">
        <v>38</v>
      </c>
      <c r="D41" s="291">
        <v>540653.48</v>
      </c>
      <c r="E41" s="209">
        <f>SUM(E26,E27,E40)</f>
        <v>232096.19999999998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21145.121999999999</v>
      </c>
      <c r="E47" s="211">
        <v>8486.6659999999993</v>
      </c>
      <c r="G47" s="351"/>
    </row>
    <row r="48" spans="2:10">
      <c r="B48" s="133" t="s">
        <v>6</v>
      </c>
      <c r="C48" s="131" t="s">
        <v>41</v>
      </c>
      <c r="D48" s="293">
        <v>20432.86</v>
      </c>
      <c r="E48" s="212">
        <v>8011.6049999999996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25</v>
      </c>
      <c r="E50" s="214">
        <v>27.8</v>
      </c>
    </row>
    <row r="51" spans="2:5">
      <c r="B51" s="132" t="s">
        <v>6</v>
      </c>
      <c r="C51" s="122" t="s">
        <v>111</v>
      </c>
      <c r="D51" s="293">
        <v>24.72</v>
      </c>
      <c r="E51" s="214">
        <v>25.900000000000002</v>
      </c>
    </row>
    <row r="52" spans="2:5">
      <c r="B52" s="132" t="s">
        <v>8</v>
      </c>
      <c r="C52" s="122" t="s">
        <v>112</v>
      </c>
      <c r="D52" s="293">
        <v>26.53</v>
      </c>
      <c r="E52" s="214">
        <v>28.97</v>
      </c>
    </row>
    <row r="53" spans="2:5" ht="13.5" thickBot="1">
      <c r="B53" s="134" t="s">
        <v>9</v>
      </c>
      <c r="C53" s="135" t="s">
        <v>41</v>
      </c>
      <c r="D53" s="295">
        <v>26.46</v>
      </c>
      <c r="E53" s="215">
        <v>28.97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232096.2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232096.2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232096.2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232096.2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Arkusz123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205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201058.97</v>
      </c>
      <c r="E11" s="230">
        <f>SUM(E12:E16)</f>
        <v>208016.78</v>
      </c>
    </row>
    <row r="12" spans="2:12">
      <c r="B12" s="121" t="s">
        <v>4</v>
      </c>
      <c r="C12" s="122" t="s">
        <v>5</v>
      </c>
      <c r="D12" s="307">
        <v>201058.97</v>
      </c>
      <c r="E12" s="226">
        <v>208016.78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201058.97</v>
      </c>
      <c r="E21" s="209">
        <f>E11-E17</f>
        <v>208016.78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184249.33</v>
      </c>
      <c r="E26" s="203">
        <f>D21</f>
        <v>201058.97</v>
      </c>
      <c r="G26" s="361"/>
    </row>
    <row r="27" spans="2:11">
      <c r="B27" s="8" t="s">
        <v>17</v>
      </c>
      <c r="C27" s="9" t="s">
        <v>108</v>
      </c>
      <c r="D27" s="287">
        <v>6336.97</v>
      </c>
      <c r="E27" s="204">
        <v>-3101.0499999999997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8272.67</v>
      </c>
      <c r="E28" s="205">
        <v>6782.98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7067.46</v>
      </c>
      <c r="E29" s="206">
        <v>6781.79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1205.21</v>
      </c>
      <c r="E31" s="206">
        <v>1.19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1935.7</v>
      </c>
      <c r="E32" s="205">
        <v>9884.0300000000007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257.33</v>
      </c>
      <c r="E33" s="206">
        <v>8170.51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764.84</v>
      </c>
      <c r="E35" s="206">
        <v>739.68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913.1</v>
      </c>
      <c r="E37" s="206">
        <v>973.84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0.43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2349.7199999999998</v>
      </c>
      <c r="E40" s="208">
        <v>10058.86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192936.02</v>
      </c>
      <c r="E41" s="209">
        <f>SUM(E26,E27,E40)</f>
        <v>208016.78000000003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852.572</v>
      </c>
      <c r="E47" s="211">
        <v>896.70399999999995</v>
      </c>
      <c r="G47" s="351"/>
      <c r="H47" s="364"/>
    </row>
    <row r="48" spans="2:10">
      <c r="B48" s="133" t="s">
        <v>6</v>
      </c>
      <c r="C48" s="131" t="s">
        <v>41</v>
      </c>
      <c r="D48" s="293">
        <v>881.83199999999999</v>
      </c>
      <c r="E48" s="212">
        <v>882.96100000000001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216.11</v>
      </c>
      <c r="E50" s="214">
        <v>224.22</v>
      </c>
    </row>
    <row r="51" spans="2:5">
      <c r="B51" s="132" t="s">
        <v>6</v>
      </c>
      <c r="C51" s="122" t="s">
        <v>111</v>
      </c>
      <c r="D51" s="293">
        <v>214.58</v>
      </c>
      <c r="E51" s="214">
        <v>222.87</v>
      </c>
    </row>
    <row r="52" spans="2:5">
      <c r="B52" s="132" t="s">
        <v>8</v>
      </c>
      <c r="C52" s="122" t="s">
        <v>112</v>
      </c>
      <c r="D52" s="293">
        <v>218.89000000000001</v>
      </c>
      <c r="E52" s="214">
        <v>235.97</v>
      </c>
    </row>
    <row r="53" spans="2:5" ht="13.5" thickBot="1">
      <c r="B53" s="134" t="s">
        <v>9</v>
      </c>
      <c r="C53" s="135" t="s">
        <v>41</v>
      </c>
      <c r="D53" s="295">
        <v>218.79</v>
      </c>
      <c r="E53" s="215">
        <v>235.59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208016.78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208016.78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208016.78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208016.78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56000000000000005" bottom="0.59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Arkusz127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161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671789.35</v>
      </c>
      <c r="E11" s="230">
        <f>SUM(E12:E16)</f>
        <v>842413.37</v>
      </c>
    </row>
    <row r="12" spans="2:12">
      <c r="B12" s="121" t="s">
        <v>4</v>
      </c>
      <c r="C12" s="122" t="s">
        <v>5</v>
      </c>
      <c r="D12" s="307">
        <v>671789.35</v>
      </c>
      <c r="E12" s="226">
        <v>842413.37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671789.35</v>
      </c>
      <c r="E21" s="209">
        <f>E11-E17</f>
        <v>842413.37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652140.06999999995</v>
      </c>
      <c r="E26" s="203">
        <f>D21</f>
        <v>671789.35</v>
      </c>
      <c r="G26" s="361"/>
    </row>
    <row r="27" spans="2:11">
      <c r="B27" s="8" t="s">
        <v>17</v>
      </c>
      <c r="C27" s="9" t="s">
        <v>108</v>
      </c>
      <c r="D27" s="287">
        <v>-1873.6000000000001</v>
      </c>
      <c r="E27" s="204">
        <v>-12590.83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1873.6000000000001</v>
      </c>
      <c r="E32" s="205">
        <v>12590.83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6086.25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-3257.07</v>
      </c>
      <c r="E35" s="206">
        <v>442.36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5130.67</v>
      </c>
      <c r="E37" s="206">
        <v>6062.22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94696.35</v>
      </c>
      <c r="E40" s="208">
        <v>183214.85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744962.82</v>
      </c>
      <c r="E41" s="209">
        <f>SUM(E26,E27,E40)</f>
        <v>842413.37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7219.5291999999999</v>
      </c>
      <c r="E47" s="211">
        <v>7129.2512999999999</v>
      </c>
      <c r="G47" s="351"/>
    </row>
    <row r="48" spans="2:10">
      <c r="B48" s="133" t="s">
        <v>6</v>
      </c>
      <c r="C48" s="131" t="s">
        <v>41</v>
      </c>
      <c r="D48" s="293">
        <v>7199.0995000000003</v>
      </c>
      <c r="E48" s="212">
        <v>7015.4345000000003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90.33</v>
      </c>
      <c r="E50" s="214">
        <v>94.23</v>
      </c>
    </row>
    <row r="51" spans="2:5">
      <c r="B51" s="132" t="s">
        <v>6</v>
      </c>
      <c r="C51" s="122" t="s">
        <v>111</v>
      </c>
      <c r="D51" s="293">
        <v>86.16</v>
      </c>
      <c r="E51" s="214">
        <v>94.23</v>
      </c>
    </row>
    <row r="52" spans="2:5">
      <c r="B52" s="132" t="s">
        <v>8</v>
      </c>
      <c r="C52" s="122" t="s">
        <v>112</v>
      </c>
      <c r="D52" s="293">
        <v>104.11</v>
      </c>
      <c r="E52" s="214">
        <v>120.21000000000001</v>
      </c>
    </row>
    <row r="53" spans="2:5" ht="13.5" thickBot="1">
      <c r="B53" s="134" t="s">
        <v>9</v>
      </c>
      <c r="C53" s="135" t="s">
        <v>41</v>
      </c>
      <c r="D53" s="295">
        <v>103.48</v>
      </c>
      <c r="E53" s="215">
        <v>120.08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842413.37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842413.37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842413.37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842413.37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Arkusz128">
    <pageSetUpPr fitToPage="1"/>
  </sheetPr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162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612805.16</v>
      </c>
      <c r="E11" s="230">
        <f>SUM(E12:E16)</f>
        <v>644841.76</v>
      </c>
    </row>
    <row r="12" spans="2:12">
      <c r="B12" s="121" t="s">
        <v>4</v>
      </c>
      <c r="C12" s="122" t="s">
        <v>5</v>
      </c>
      <c r="D12" s="307">
        <v>612805.16</v>
      </c>
      <c r="E12" s="226">
        <v>644841.76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612805.16</v>
      </c>
      <c r="E21" s="209">
        <f>E11-E17</f>
        <v>644841.76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525832.64</v>
      </c>
      <c r="E26" s="203">
        <f>D21</f>
        <v>612805.16</v>
      </c>
      <c r="G26" s="361"/>
    </row>
    <row r="27" spans="2:11">
      <c r="B27" s="8" t="s">
        <v>17</v>
      </c>
      <c r="C27" s="9" t="s">
        <v>108</v>
      </c>
      <c r="D27" s="287">
        <v>-1855.99</v>
      </c>
      <c r="E27" s="204">
        <v>-87497.53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0.01</v>
      </c>
      <c r="E28" s="205">
        <v>34675.839999999997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0.01</v>
      </c>
      <c r="E31" s="206">
        <v>34675.839999999997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1856</v>
      </c>
      <c r="E32" s="205">
        <v>122173.37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116975.12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-2510.2000000000003</v>
      </c>
      <c r="E35" s="206">
        <v>330.86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4366.2</v>
      </c>
      <c r="E37" s="206">
        <v>4867.3900000000003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117743.39</v>
      </c>
      <c r="E40" s="208">
        <v>119534.13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641720.04</v>
      </c>
      <c r="E41" s="209">
        <f>SUM(E26,E27,E40)</f>
        <v>644841.76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8909.3974999999991</v>
      </c>
      <c r="E47" s="211">
        <v>8795.8253999999997</v>
      </c>
      <c r="G47" s="351"/>
    </row>
    <row r="48" spans="2:10">
      <c r="B48" s="133" t="s">
        <v>6</v>
      </c>
      <c r="C48" s="131" t="s">
        <v>41</v>
      </c>
      <c r="D48" s="293">
        <v>8879.4802999999993</v>
      </c>
      <c r="E48" s="212">
        <v>7590.8388999999997</v>
      </c>
      <c r="G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59.02</v>
      </c>
      <c r="E50" s="214">
        <v>69.67</v>
      </c>
    </row>
    <row r="51" spans="2:5">
      <c r="B51" s="132" t="s">
        <v>6</v>
      </c>
      <c r="C51" s="122" t="s">
        <v>111</v>
      </c>
      <c r="D51" s="293">
        <v>57.7</v>
      </c>
      <c r="E51" s="214">
        <v>69.67</v>
      </c>
    </row>
    <row r="52" spans="2:5">
      <c r="B52" s="132" t="s">
        <v>8</v>
      </c>
      <c r="C52" s="122" t="s">
        <v>112</v>
      </c>
      <c r="D52" s="293">
        <v>72.42</v>
      </c>
      <c r="E52" s="214">
        <v>87.2</v>
      </c>
    </row>
    <row r="53" spans="2:5" ht="13.5" thickBot="1">
      <c r="B53" s="134" t="s">
        <v>9</v>
      </c>
      <c r="C53" s="135" t="s">
        <v>41</v>
      </c>
      <c r="D53" s="295">
        <v>72.27</v>
      </c>
      <c r="E53" s="215">
        <v>84.95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644841.76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644841.76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644841.76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644841.76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  <c r="I4" s="35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96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145" t="s">
        <v>2</v>
      </c>
      <c r="D10" s="279" t="s">
        <v>199</v>
      </c>
      <c r="E10" s="229" t="s">
        <v>200</v>
      </c>
      <c r="G10" s="351"/>
      <c r="I10" s="351"/>
    </row>
    <row r="11" spans="2:12">
      <c r="B11" s="78" t="s">
        <v>3</v>
      </c>
      <c r="C11" s="25" t="s">
        <v>106</v>
      </c>
      <c r="D11" s="306">
        <v>93993738.079999998</v>
      </c>
      <c r="E11" s="230">
        <f>SUM(E12:E14,E16)</f>
        <v>95318199.480000004</v>
      </c>
      <c r="I11" s="351"/>
    </row>
    <row r="12" spans="2:12">
      <c r="B12" s="121" t="s">
        <v>4</v>
      </c>
      <c r="C12" s="153" t="s">
        <v>5</v>
      </c>
      <c r="D12" s="307">
        <v>93862815.809999987</v>
      </c>
      <c r="E12" s="226">
        <v>95268488.120000005</v>
      </c>
      <c r="I12" s="351"/>
    </row>
    <row r="13" spans="2:12">
      <c r="B13" s="121" t="s">
        <v>6</v>
      </c>
      <c r="C13" s="153" t="s">
        <v>7</v>
      </c>
      <c r="D13" s="307">
        <v>412.48</v>
      </c>
      <c r="E13" s="226">
        <v>213.71</v>
      </c>
      <c r="I13" s="351"/>
    </row>
    <row r="14" spans="2:12">
      <c r="B14" s="121" t="s">
        <v>8</v>
      </c>
      <c r="C14" s="153" t="s">
        <v>10</v>
      </c>
      <c r="D14" s="307">
        <v>130509.79</v>
      </c>
      <c r="E14" s="226">
        <v>49497.65</v>
      </c>
      <c r="G14" s="351"/>
      <c r="I14" s="351"/>
    </row>
    <row r="15" spans="2:12">
      <c r="B15" s="121" t="s">
        <v>103</v>
      </c>
      <c r="C15" s="153" t="s">
        <v>11</v>
      </c>
      <c r="D15" s="307">
        <v>130509.79</v>
      </c>
      <c r="E15" s="226">
        <f>E14</f>
        <v>49497.65</v>
      </c>
      <c r="I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</row>
    <row r="17" spans="2:11">
      <c r="B17" s="8" t="s">
        <v>13</v>
      </c>
      <c r="C17" s="141" t="s">
        <v>65</v>
      </c>
      <c r="D17" s="309">
        <v>39655.97</v>
      </c>
      <c r="E17" s="231">
        <f>SUM(E18:E20)</f>
        <v>44433.7</v>
      </c>
    </row>
    <row r="18" spans="2:11">
      <c r="B18" s="121" t="s">
        <v>4</v>
      </c>
      <c r="C18" s="153" t="s">
        <v>11</v>
      </c>
      <c r="D18" s="308">
        <v>39655.97</v>
      </c>
      <c r="E18" s="227">
        <v>44433.7</v>
      </c>
    </row>
    <row r="19" spans="2:11">
      <c r="B19" s="121" t="s">
        <v>6</v>
      </c>
      <c r="C19" s="153" t="s">
        <v>105</v>
      </c>
      <c r="D19" s="307">
        <v>0</v>
      </c>
      <c r="E19" s="226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1" ht="13.5" thickBot="1">
      <c r="B21" s="398" t="s">
        <v>107</v>
      </c>
      <c r="C21" s="399"/>
      <c r="D21" s="311">
        <v>93954082.109999999</v>
      </c>
      <c r="E21" s="209">
        <f>E11-E17</f>
        <v>95273765.780000001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232"/>
      <c r="G22" s="354"/>
      <c r="H22" s="354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180" t="s">
        <v>201</v>
      </c>
      <c r="E25" s="180" t="s">
        <v>200</v>
      </c>
    </row>
    <row r="26" spans="2:11">
      <c r="B26" s="83" t="s">
        <v>15</v>
      </c>
      <c r="C26" s="84" t="s">
        <v>16</v>
      </c>
      <c r="D26" s="286">
        <v>90664480.550000012</v>
      </c>
      <c r="E26" s="203">
        <f>D21</f>
        <v>93954082.109999999</v>
      </c>
      <c r="G26" s="361"/>
    </row>
    <row r="27" spans="2:11">
      <c r="B27" s="8" t="s">
        <v>17</v>
      </c>
      <c r="C27" s="9" t="s">
        <v>108</v>
      </c>
      <c r="D27" s="287">
        <v>379575.47</v>
      </c>
      <c r="E27" s="204">
        <v>-1375025.57</v>
      </c>
      <c r="F27" s="66"/>
      <c r="G27" s="351"/>
      <c r="H27" s="359"/>
      <c r="I27" s="359"/>
    </row>
    <row r="28" spans="2:11">
      <c r="B28" s="8" t="s">
        <v>18</v>
      </c>
      <c r="C28" s="9" t="s">
        <v>19</v>
      </c>
      <c r="D28" s="287">
        <v>6641985.75</v>
      </c>
      <c r="E28" s="205">
        <v>6310184.96</v>
      </c>
      <c r="F28" s="66"/>
      <c r="G28" s="351"/>
      <c r="H28" s="359"/>
      <c r="I28" s="359"/>
    </row>
    <row r="29" spans="2:11">
      <c r="B29" s="129" t="s">
        <v>4</v>
      </c>
      <c r="C29" s="122" t="s">
        <v>20</v>
      </c>
      <c r="D29" s="288">
        <v>6114177.8600000003</v>
      </c>
      <c r="E29" s="206">
        <v>6031101.0899999999</v>
      </c>
      <c r="F29" s="66"/>
      <c r="G29" s="351"/>
      <c r="H29" s="359"/>
      <c r="I29" s="359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9"/>
    </row>
    <row r="31" spans="2:11">
      <c r="B31" s="129" t="s">
        <v>8</v>
      </c>
      <c r="C31" s="122" t="s">
        <v>22</v>
      </c>
      <c r="D31" s="288">
        <v>527807.89</v>
      </c>
      <c r="E31" s="206">
        <v>279083.87</v>
      </c>
      <c r="F31" s="66"/>
      <c r="G31" s="351"/>
      <c r="H31" s="359"/>
      <c r="I31" s="359"/>
    </row>
    <row r="32" spans="2:11">
      <c r="B32" s="80" t="s">
        <v>23</v>
      </c>
      <c r="C32" s="10" t="s">
        <v>24</v>
      </c>
      <c r="D32" s="287">
        <v>6262410.2800000003</v>
      </c>
      <c r="E32" s="205">
        <v>7685210.5300000003</v>
      </c>
      <c r="F32" s="66"/>
      <c r="G32" s="351"/>
      <c r="H32" s="359"/>
      <c r="I32" s="359"/>
    </row>
    <row r="33" spans="2:10">
      <c r="B33" s="129" t="s">
        <v>4</v>
      </c>
      <c r="C33" s="122" t="s">
        <v>25</v>
      </c>
      <c r="D33" s="288">
        <v>3558097.4699999997</v>
      </c>
      <c r="E33" s="206">
        <v>4684732.54</v>
      </c>
      <c r="F33" s="66"/>
      <c r="G33" s="351"/>
      <c r="H33" s="359"/>
      <c r="I33" s="359"/>
    </row>
    <row r="34" spans="2:10">
      <c r="B34" s="129" t="s">
        <v>6</v>
      </c>
      <c r="C34" s="122" t="s">
        <v>26</v>
      </c>
      <c r="D34" s="288">
        <v>1781020.56</v>
      </c>
      <c r="E34" s="206">
        <v>1814452.53</v>
      </c>
      <c r="F34" s="66"/>
      <c r="G34" s="351"/>
      <c r="H34" s="359"/>
      <c r="I34" s="359"/>
    </row>
    <row r="35" spans="2:10">
      <c r="B35" s="129" t="s">
        <v>8</v>
      </c>
      <c r="C35" s="122" t="s">
        <v>27</v>
      </c>
      <c r="D35" s="288">
        <v>819083.20000000007</v>
      </c>
      <c r="E35" s="206">
        <v>872230.52</v>
      </c>
      <c r="F35" s="66"/>
      <c r="G35" s="351"/>
      <c r="H35" s="359"/>
      <c r="I35" s="359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9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</row>
    <row r="39" spans="2:10">
      <c r="B39" s="130" t="s">
        <v>33</v>
      </c>
      <c r="C39" s="131" t="s">
        <v>34</v>
      </c>
      <c r="D39" s="289">
        <v>104209.05</v>
      </c>
      <c r="E39" s="207">
        <v>313794.94</v>
      </c>
      <c r="F39" s="66"/>
      <c r="G39" s="351"/>
      <c r="H39" s="359"/>
      <c r="I39" s="359"/>
    </row>
    <row r="40" spans="2:10" ht="13.5" thickBot="1">
      <c r="B40" s="85" t="s">
        <v>35</v>
      </c>
      <c r="C40" s="86" t="s">
        <v>36</v>
      </c>
      <c r="D40" s="290">
        <v>2561582.17</v>
      </c>
      <c r="E40" s="208">
        <v>2694709.24</v>
      </c>
      <c r="G40" s="361"/>
    </row>
    <row r="41" spans="2:10" ht="13.5" thickBot="1">
      <c r="B41" s="87" t="s">
        <v>37</v>
      </c>
      <c r="C41" s="88" t="s">
        <v>38</v>
      </c>
      <c r="D41" s="291">
        <v>93605638.190000013</v>
      </c>
      <c r="E41" s="209">
        <f>SUM(E26,E27,E40)</f>
        <v>95273765.780000001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117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258"/>
      <c r="C45" s="259" t="s">
        <v>39</v>
      </c>
      <c r="D45" s="279" t="s">
        <v>201</v>
      </c>
      <c r="E45" s="229" t="s">
        <v>200</v>
      </c>
      <c r="G45" s="351"/>
    </row>
    <row r="46" spans="2:10">
      <c r="B46" s="256" t="s">
        <v>18</v>
      </c>
      <c r="C46" s="257" t="s">
        <v>109</v>
      </c>
      <c r="D46" s="292"/>
      <c r="E46" s="210"/>
      <c r="G46" s="351"/>
    </row>
    <row r="47" spans="2:10">
      <c r="B47" s="234" t="s">
        <v>4</v>
      </c>
      <c r="C47" s="157" t="s">
        <v>40</v>
      </c>
      <c r="D47" s="293">
        <v>7207892.8767341105</v>
      </c>
      <c r="E47" s="211">
        <v>7106804.0911959074</v>
      </c>
      <c r="G47" s="363"/>
    </row>
    <row r="48" spans="2:10">
      <c r="B48" s="235" t="s">
        <v>6</v>
      </c>
      <c r="C48" s="174" t="s">
        <v>41</v>
      </c>
      <c r="D48" s="293">
        <v>7238203.8462999994</v>
      </c>
      <c r="E48" s="212">
        <v>7003849.2923864545</v>
      </c>
      <c r="G48" s="365"/>
      <c r="I48" s="365"/>
      <c r="J48" s="363"/>
    </row>
    <row r="49" spans="2:7">
      <c r="B49" s="236" t="s">
        <v>23</v>
      </c>
      <c r="C49" s="237" t="s">
        <v>110</v>
      </c>
      <c r="D49" s="294"/>
      <c r="E49" s="213"/>
    </row>
    <row r="50" spans="2:7">
      <c r="B50" s="234" t="s">
        <v>4</v>
      </c>
      <c r="C50" s="157" t="s">
        <v>40</v>
      </c>
      <c r="D50" s="293">
        <v>12.5785</v>
      </c>
      <c r="E50" s="214">
        <v>13.2203</v>
      </c>
      <c r="G50" s="365"/>
    </row>
    <row r="51" spans="2:7">
      <c r="B51" s="234" t="s">
        <v>6</v>
      </c>
      <c r="C51" s="157" t="s">
        <v>111</v>
      </c>
      <c r="D51" s="293">
        <v>12.576000000000001</v>
      </c>
      <c r="E51" s="214">
        <v>13.2203</v>
      </c>
    </row>
    <row r="52" spans="2:7">
      <c r="B52" s="234" t="s">
        <v>8</v>
      </c>
      <c r="C52" s="157" t="s">
        <v>112</v>
      </c>
      <c r="D52" s="293">
        <v>12.932700000000001</v>
      </c>
      <c r="E52" s="214">
        <v>13.603100000000001</v>
      </c>
    </row>
    <row r="53" spans="2:7" ht="13.5" thickBot="1">
      <c r="B53" s="238" t="s">
        <v>9</v>
      </c>
      <c r="C53" s="239" t="s">
        <v>41</v>
      </c>
      <c r="D53" s="295">
        <v>12.9322</v>
      </c>
      <c r="E53" s="215">
        <v>13.603100000000001</v>
      </c>
    </row>
    <row r="54" spans="2:7">
      <c r="B54" s="260"/>
      <c r="C54" s="261"/>
      <c r="D54" s="216"/>
      <c r="E54" s="216"/>
    </row>
    <row r="55" spans="2:7" ht="13.5">
      <c r="B55" s="402" t="s">
        <v>62</v>
      </c>
      <c r="C55" s="392"/>
      <c r="D55" s="392"/>
      <c r="E55" s="392"/>
    </row>
    <row r="56" spans="2:7" ht="14.25" thickBot="1">
      <c r="B56" s="403" t="s">
        <v>113</v>
      </c>
      <c r="C56" s="393"/>
      <c r="D56" s="393"/>
      <c r="E56" s="393"/>
    </row>
    <row r="57" spans="2:7" ht="23.25" thickBot="1">
      <c r="B57" s="404" t="s">
        <v>42</v>
      </c>
      <c r="C57" s="405"/>
      <c r="D57" s="296" t="s">
        <v>119</v>
      </c>
      <c r="E57" s="217" t="s">
        <v>114</v>
      </c>
    </row>
    <row r="58" spans="2:7">
      <c r="B58" s="242" t="s">
        <v>18</v>
      </c>
      <c r="C58" s="243" t="s">
        <v>43</v>
      </c>
      <c r="D58" s="297">
        <f>SUM(D59:D70)</f>
        <v>95268488.120000005</v>
      </c>
      <c r="E58" s="218">
        <f>D58/E21</f>
        <v>0.99994460531756257</v>
      </c>
    </row>
    <row r="59" spans="2:7" ht="25.5">
      <c r="B59" s="262" t="s">
        <v>4</v>
      </c>
      <c r="C59" s="174" t="s">
        <v>44</v>
      </c>
      <c r="D59" s="298">
        <v>0</v>
      </c>
      <c r="E59" s="219">
        <v>0</v>
      </c>
    </row>
    <row r="60" spans="2:7" ht="25.5">
      <c r="B60" s="263" t="s">
        <v>6</v>
      </c>
      <c r="C60" s="157" t="s">
        <v>45</v>
      </c>
      <c r="D60" s="299">
        <v>0</v>
      </c>
      <c r="E60" s="220">
        <v>0</v>
      </c>
    </row>
    <row r="61" spans="2:7">
      <c r="B61" s="263" t="s">
        <v>8</v>
      </c>
      <c r="C61" s="157" t="s">
        <v>46</v>
      </c>
      <c r="D61" s="299">
        <v>0</v>
      </c>
      <c r="E61" s="220">
        <v>0</v>
      </c>
    </row>
    <row r="62" spans="2:7">
      <c r="B62" s="263" t="s">
        <v>9</v>
      </c>
      <c r="C62" s="157" t="s">
        <v>47</v>
      </c>
      <c r="D62" s="299">
        <v>0</v>
      </c>
      <c r="E62" s="220">
        <v>0</v>
      </c>
    </row>
    <row r="63" spans="2:7">
      <c r="B63" s="263" t="s">
        <v>29</v>
      </c>
      <c r="C63" s="157" t="s">
        <v>48</v>
      </c>
      <c r="D63" s="299">
        <v>0</v>
      </c>
      <c r="E63" s="220">
        <v>0</v>
      </c>
    </row>
    <row r="64" spans="2:7">
      <c r="B64" s="262" t="s">
        <v>31</v>
      </c>
      <c r="C64" s="174" t="s">
        <v>49</v>
      </c>
      <c r="D64" s="320">
        <v>95195515.25</v>
      </c>
      <c r="E64" s="219">
        <f>D64/E21</f>
        <v>0.99917867705386298</v>
      </c>
      <c r="G64" s="351"/>
    </row>
    <row r="65" spans="2:5">
      <c r="B65" s="262" t="s">
        <v>33</v>
      </c>
      <c r="C65" s="174" t="s">
        <v>115</v>
      </c>
      <c r="D65" s="298">
        <v>0</v>
      </c>
      <c r="E65" s="219">
        <v>0</v>
      </c>
    </row>
    <row r="66" spans="2:5">
      <c r="B66" s="262" t="s">
        <v>50</v>
      </c>
      <c r="C66" s="174" t="s">
        <v>51</v>
      </c>
      <c r="D66" s="298">
        <v>0</v>
      </c>
      <c r="E66" s="219">
        <v>0</v>
      </c>
    </row>
    <row r="67" spans="2:5">
      <c r="B67" s="263" t="s">
        <v>52</v>
      </c>
      <c r="C67" s="157" t="s">
        <v>53</v>
      </c>
      <c r="D67" s="299">
        <v>0</v>
      </c>
      <c r="E67" s="220">
        <v>0</v>
      </c>
    </row>
    <row r="68" spans="2:5">
      <c r="B68" s="263" t="s">
        <v>54</v>
      </c>
      <c r="C68" s="157" t="s">
        <v>55</v>
      </c>
      <c r="D68" s="299">
        <v>0</v>
      </c>
      <c r="E68" s="220">
        <v>0</v>
      </c>
    </row>
    <row r="69" spans="2:5">
      <c r="B69" s="263" t="s">
        <v>56</v>
      </c>
      <c r="C69" s="157" t="s">
        <v>57</v>
      </c>
      <c r="D69" s="314">
        <v>72972.87</v>
      </c>
      <c r="E69" s="220">
        <f>D69/E21</f>
        <v>7.6592826369962337E-4</v>
      </c>
    </row>
    <row r="70" spans="2:5">
      <c r="B70" s="264" t="s">
        <v>58</v>
      </c>
      <c r="C70" s="265" t="s">
        <v>59</v>
      </c>
      <c r="D70" s="301">
        <v>0</v>
      </c>
      <c r="E70" s="221">
        <v>0</v>
      </c>
    </row>
    <row r="71" spans="2:5">
      <c r="B71" s="236" t="s">
        <v>23</v>
      </c>
      <c r="C71" s="164" t="s">
        <v>61</v>
      </c>
      <c r="D71" s="302">
        <f>E13</f>
        <v>213.71</v>
      </c>
      <c r="E71" s="222">
        <f>D71/E21</f>
        <v>2.2431148622117579E-6</v>
      </c>
    </row>
    <row r="72" spans="2:5">
      <c r="B72" s="250" t="s">
        <v>60</v>
      </c>
      <c r="C72" s="251" t="s">
        <v>63</v>
      </c>
      <c r="D72" s="303">
        <f>E14</f>
        <v>49497.65</v>
      </c>
      <c r="E72" s="223">
        <f>D72/E21</f>
        <v>5.1953073959831459E-4</v>
      </c>
    </row>
    <row r="73" spans="2:5">
      <c r="B73" s="252" t="s">
        <v>62</v>
      </c>
      <c r="C73" s="253" t="s">
        <v>65</v>
      </c>
      <c r="D73" s="304">
        <f>E17</f>
        <v>44433.7</v>
      </c>
      <c r="E73" s="224">
        <f>D73/E21</f>
        <v>4.6637917202310881E-4</v>
      </c>
    </row>
    <row r="74" spans="2:5">
      <c r="B74" s="236" t="s">
        <v>64</v>
      </c>
      <c r="C74" s="164" t="s">
        <v>66</v>
      </c>
      <c r="D74" s="302">
        <f>D58+D71+D72-D73</f>
        <v>95273765.780000001</v>
      </c>
      <c r="E74" s="222">
        <f>E58+E71+E72-E73</f>
        <v>0.99999999999999989</v>
      </c>
    </row>
    <row r="75" spans="2:5">
      <c r="B75" s="263" t="s">
        <v>4</v>
      </c>
      <c r="C75" s="157" t="s">
        <v>67</v>
      </c>
      <c r="D75" s="299">
        <f>D74</f>
        <v>95273765.780000001</v>
      </c>
      <c r="E75" s="220">
        <f>E74</f>
        <v>0.99999999999999989</v>
      </c>
    </row>
    <row r="76" spans="2:5">
      <c r="B76" s="263" t="s">
        <v>6</v>
      </c>
      <c r="C76" s="157" t="s">
        <v>116</v>
      </c>
      <c r="D76" s="299">
        <v>0</v>
      </c>
      <c r="E76" s="220">
        <v>0</v>
      </c>
    </row>
    <row r="77" spans="2:5" ht="13.5" thickBot="1">
      <c r="B77" s="266" t="s">
        <v>8</v>
      </c>
      <c r="C77" s="239" t="s">
        <v>117</v>
      </c>
      <c r="D77" s="305">
        <v>0</v>
      </c>
      <c r="E77" s="225">
        <v>0</v>
      </c>
    </row>
    <row r="78" spans="2:5">
      <c r="B78" s="267"/>
      <c r="C78" s="267"/>
      <c r="D78" s="193"/>
      <c r="E78" s="193"/>
    </row>
    <row r="79" spans="2:5">
      <c r="B79" s="1"/>
      <c r="C79" s="1"/>
      <c r="D79" s="193"/>
      <c r="E79" s="193"/>
    </row>
    <row r="80" spans="2:5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" right="0.75" top="0.61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Arkusz129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206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3394873.35</v>
      </c>
      <c r="E11" s="230">
        <f>SUM(E12:E16)</f>
        <v>3409894.69</v>
      </c>
    </row>
    <row r="12" spans="2:12">
      <c r="B12" s="121" t="s">
        <v>4</v>
      </c>
      <c r="C12" s="122" t="s">
        <v>5</v>
      </c>
      <c r="D12" s="307">
        <v>3394873.35</v>
      </c>
      <c r="E12" s="226">
        <v>3409894.69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3394873.35</v>
      </c>
      <c r="E21" s="209">
        <f>E11-E17</f>
        <v>3409894.69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3405377.03</v>
      </c>
      <c r="E26" s="203">
        <f>D21</f>
        <v>3394873.35</v>
      </c>
      <c r="G26" s="361"/>
    </row>
    <row r="27" spans="2:11">
      <c r="B27" s="8" t="s">
        <v>17</v>
      </c>
      <c r="C27" s="9" t="s">
        <v>108</v>
      </c>
      <c r="D27" s="287">
        <v>-49948.44</v>
      </c>
      <c r="E27" s="204">
        <v>-48943.44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0.04</v>
      </c>
      <c r="E28" s="205">
        <v>0.03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0.04</v>
      </c>
      <c r="E31" s="206">
        <v>0.03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49948.480000000003</v>
      </c>
      <c r="E32" s="205">
        <v>48943.47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3616.33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13241.11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18677.510000000002</v>
      </c>
      <c r="E35" s="206">
        <v>7916.19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27654.639999999999</v>
      </c>
      <c r="E37" s="206">
        <v>27786.17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276672.34000000003</v>
      </c>
      <c r="E40" s="208">
        <v>63964.78</v>
      </c>
      <c r="G40" s="361"/>
    </row>
    <row r="41" spans="2:10" ht="13.5" thickBot="1">
      <c r="B41" s="87" t="s">
        <v>37</v>
      </c>
      <c r="C41" s="88" t="s">
        <v>38</v>
      </c>
      <c r="D41" s="342">
        <v>3632100.93</v>
      </c>
      <c r="E41" s="209">
        <f>SUM(E26,E27,E40)</f>
        <v>3409894.69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36898.6567</v>
      </c>
      <c r="E47" s="211">
        <v>35947.409500000002</v>
      </c>
      <c r="G47" s="351"/>
    </row>
    <row r="48" spans="2:10">
      <c r="B48" s="133" t="s">
        <v>6</v>
      </c>
      <c r="C48" s="131" t="s">
        <v>41</v>
      </c>
      <c r="D48" s="293">
        <v>36382.860200000003</v>
      </c>
      <c r="E48" s="212">
        <v>35442.2065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92.29</v>
      </c>
      <c r="E50" s="214">
        <v>94.44</v>
      </c>
    </row>
    <row r="51" spans="2:5">
      <c r="B51" s="132" t="s">
        <v>6</v>
      </c>
      <c r="C51" s="122" t="s">
        <v>111</v>
      </c>
      <c r="D51" s="293">
        <v>92.29</v>
      </c>
      <c r="E51" s="214">
        <v>91.25</v>
      </c>
    </row>
    <row r="52" spans="2:5">
      <c r="B52" s="132" t="s">
        <v>8</v>
      </c>
      <c r="C52" s="122" t="s">
        <v>112</v>
      </c>
      <c r="D52" s="293">
        <v>100.71000000000001</v>
      </c>
      <c r="E52" s="214">
        <v>102.23</v>
      </c>
    </row>
    <row r="53" spans="2:5" ht="13.5" thickBot="1">
      <c r="B53" s="134" t="s">
        <v>9</v>
      </c>
      <c r="C53" s="135" t="s">
        <v>41</v>
      </c>
      <c r="D53" s="295">
        <v>99.83</v>
      </c>
      <c r="E53" s="215">
        <v>96.21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3409894.69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3409894.69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3409894.69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3409894.69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9055118110236227" right="0.74803149606299213" top="0.59055118110236227" bottom="0.47244094488188981" header="0.51181102362204722" footer="0.51181102362204722"/>
  <pageSetup paperSize="9" scale="70" orientation="portrait" r:id="rId1"/>
  <headerFooter alignWithMargins="0">
    <oddHeader>&amp;C&amp;"Calibri"&amp;10&amp;K000000Confidential&amp;1#</oddHead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 codeName="Arkusz145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163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600852.97</v>
      </c>
      <c r="E11" s="230">
        <f>SUM(E12:E16)</f>
        <v>681640.51</v>
      </c>
    </row>
    <row r="12" spans="2:12">
      <c r="B12" s="121" t="s">
        <v>4</v>
      </c>
      <c r="C12" s="122" t="s">
        <v>5</v>
      </c>
      <c r="D12" s="307">
        <v>600852.97</v>
      </c>
      <c r="E12" s="226">
        <v>681640.51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600852.97</v>
      </c>
      <c r="E21" s="209">
        <f>E11-E17</f>
        <v>681640.51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729495.47</v>
      </c>
      <c r="E26" s="203">
        <f>D21</f>
        <v>600852.97</v>
      </c>
      <c r="G26" s="361"/>
      <c r="H26" s="353"/>
    </row>
    <row r="27" spans="2:11">
      <c r="B27" s="8" t="s">
        <v>17</v>
      </c>
      <c r="C27" s="9" t="s">
        <v>108</v>
      </c>
      <c r="D27" s="287">
        <v>-216741.15</v>
      </c>
      <c r="E27" s="204">
        <v>-31125.62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216741.15</v>
      </c>
      <c r="E32" s="205">
        <v>31125.62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211015.69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25792.52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167.02</v>
      </c>
      <c r="E35" s="206">
        <v>157.21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5558.4400000000005</v>
      </c>
      <c r="E37" s="206">
        <v>5175.88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0.01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78631.210000000006</v>
      </c>
      <c r="E40" s="208">
        <v>111913.16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591385.53</v>
      </c>
      <c r="E41" s="209">
        <f>SUM(E26,E27,E40)</f>
        <v>681640.51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5030.24</v>
      </c>
      <c r="E47" s="211">
        <v>3640.88</v>
      </c>
      <c r="G47" s="351"/>
    </row>
    <row r="48" spans="2:10">
      <c r="B48" s="133" t="s">
        <v>6</v>
      </c>
      <c r="C48" s="131" t="s">
        <v>41</v>
      </c>
      <c r="D48" s="293">
        <v>3703.14</v>
      </c>
      <c r="E48" s="212">
        <v>3478.07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145.02199999999999</v>
      </c>
      <c r="E50" s="214">
        <v>165.02959999999999</v>
      </c>
    </row>
    <row r="51" spans="2:5">
      <c r="B51" s="132" t="s">
        <v>6</v>
      </c>
      <c r="C51" s="122" t="s">
        <v>111</v>
      </c>
      <c r="D51" s="293">
        <v>139.82130000000001</v>
      </c>
      <c r="E51" s="214">
        <v>157.65120000000002</v>
      </c>
    </row>
    <row r="52" spans="2:5">
      <c r="B52" s="132" t="s">
        <v>8</v>
      </c>
      <c r="C52" s="122" t="s">
        <v>112</v>
      </c>
      <c r="D52" s="293">
        <v>165.20060000000001</v>
      </c>
      <c r="E52" s="214">
        <v>198.50660000000002</v>
      </c>
    </row>
    <row r="53" spans="2:5" ht="13.5" thickBot="1">
      <c r="B53" s="134" t="s">
        <v>9</v>
      </c>
      <c r="C53" s="135" t="s">
        <v>41</v>
      </c>
      <c r="D53" s="295">
        <v>159.69839999999999</v>
      </c>
      <c r="E53" s="215">
        <v>195.98240000000001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681640.51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681640.51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681640.51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681640.51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 codeName="Arkusz146">
    <pageSetUpPr fitToPage="1"/>
  </sheetPr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164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331001.28000000003</v>
      </c>
      <c r="E11" s="230">
        <f>SUM(E12:E16)</f>
        <v>362041.48</v>
      </c>
    </row>
    <row r="12" spans="2:12">
      <c r="B12" s="121" t="s">
        <v>4</v>
      </c>
      <c r="C12" s="122" t="s">
        <v>5</v>
      </c>
      <c r="D12" s="307">
        <v>331001.28000000003</v>
      </c>
      <c r="E12" s="226">
        <v>362041.48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331001.28000000003</v>
      </c>
      <c r="E21" s="209">
        <f>E11-E17</f>
        <v>362041.48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287669.14</v>
      </c>
      <c r="E26" s="203">
        <f>D21</f>
        <v>331001.28000000003</v>
      </c>
      <c r="G26" s="361"/>
    </row>
    <row r="27" spans="2:11">
      <c r="B27" s="8" t="s">
        <v>17</v>
      </c>
      <c r="C27" s="9" t="s">
        <v>108</v>
      </c>
      <c r="D27" s="287">
        <v>-2774.9</v>
      </c>
      <c r="E27" s="204">
        <v>-2578.02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0.02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0.02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2774.92</v>
      </c>
      <c r="E32" s="205">
        <v>2578.02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45.35</v>
      </c>
      <c r="E35" s="206">
        <v>42.93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2729.57</v>
      </c>
      <c r="E37" s="206">
        <v>2535.09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44097.760000000002</v>
      </c>
      <c r="E40" s="208">
        <v>33618.22</v>
      </c>
      <c r="G40" s="361"/>
    </row>
    <row r="41" spans="2:10" ht="13.5" thickBot="1">
      <c r="B41" s="87" t="s">
        <v>37</v>
      </c>
      <c r="C41" s="88" t="s">
        <v>38</v>
      </c>
      <c r="D41" s="342">
        <v>328992</v>
      </c>
      <c r="E41" s="209">
        <f>SUM(E26,E27,E40)</f>
        <v>362041.48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483.06</v>
      </c>
      <c r="E47" s="211">
        <v>475.09</v>
      </c>
      <c r="G47" s="351"/>
      <c r="H47" s="364"/>
    </row>
    <row r="48" spans="2:10">
      <c r="B48" s="133" t="s">
        <v>6</v>
      </c>
      <c r="C48" s="131" t="s">
        <v>41</v>
      </c>
      <c r="D48" s="293">
        <v>478.76</v>
      </c>
      <c r="E48" s="212">
        <v>471.47</v>
      </c>
      <c r="G48" s="369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595.51430000000005</v>
      </c>
      <c r="E50" s="214">
        <v>696.71280000000002</v>
      </c>
    </row>
    <row r="51" spans="2:5">
      <c r="B51" s="132" t="s">
        <v>6</v>
      </c>
      <c r="C51" s="122" t="s">
        <v>111</v>
      </c>
      <c r="D51" s="293">
        <v>595.51430000000005</v>
      </c>
      <c r="E51" s="214">
        <v>639.89800000000002</v>
      </c>
    </row>
    <row r="52" spans="2:5">
      <c r="B52" s="132" t="s">
        <v>8</v>
      </c>
      <c r="C52" s="122" t="s">
        <v>112</v>
      </c>
      <c r="D52" s="293">
        <v>703.38720000000001</v>
      </c>
      <c r="E52" s="214">
        <v>768.68360000000007</v>
      </c>
    </row>
    <row r="53" spans="2:5" ht="13.5" thickBot="1">
      <c r="B53" s="134" t="s">
        <v>9</v>
      </c>
      <c r="C53" s="135" t="s">
        <v>41</v>
      </c>
      <c r="D53" s="295">
        <v>687.17520000000002</v>
      </c>
      <c r="E53" s="215">
        <v>767.89930000000004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362041.48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362041.48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362041.48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362041.48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Arkusz147">
    <pageSetUpPr fitToPage="1"/>
  </sheetPr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165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442193.43</v>
      </c>
      <c r="E11" s="230">
        <f>SUM(E12:E16)</f>
        <v>449831.01</v>
      </c>
    </row>
    <row r="12" spans="2:12">
      <c r="B12" s="121" t="s">
        <v>4</v>
      </c>
      <c r="C12" s="122" t="s">
        <v>5</v>
      </c>
      <c r="D12" s="307">
        <v>442193.43</v>
      </c>
      <c r="E12" s="226">
        <v>449831.01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442193.43</v>
      </c>
      <c r="E21" s="209">
        <f>E11-E17</f>
        <v>449831.01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416736.73</v>
      </c>
      <c r="E26" s="203">
        <f>D21</f>
        <v>442193.43</v>
      </c>
      <c r="G26" s="361"/>
      <c r="H26" s="366"/>
    </row>
    <row r="27" spans="2:11">
      <c r="B27" s="8" t="s">
        <v>17</v>
      </c>
      <c r="C27" s="9" t="s">
        <v>108</v>
      </c>
      <c r="D27" s="287">
        <v>-14266.880000000001</v>
      </c>
      <c r="E27" s="204">
        <v>-3272.19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14266.880000000001</v>
      </c>
      <c r="E32" s="205">
        <v>3272.19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11038.66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98.15</v>
      </c>
      <c r="E35" s="206">
        <v>45.44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3130.07</v>
      </c>
      <c r="E37" s="206">
        <v>3226.75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25274.34</v>
      </c>
      <c r="E40" s="208">
        <v>10909.77</v>
      </c>
      <c r="G40" s="361"/>
    </row>
    <row r="41" spans="2:10" ht="13.5" thickBot="1">
      <c r="B41" s="87" t="s">
        <v>37</v>
      </c>
      <c r="C41" s="88" t="s">
        <v>38</v>
      </c>
      <c r="D41" s="342">
        <v>427744.19</v>
      </c>
      <c r="E41" s="209">
        <f>SUM(E26,E27,E40)</f>
        <v>449831.01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608.77</v>
      </c>
      <c r="E47" s="211">
        <v>583.96</v>
      </c>
      <c r="G47" s="351"/>
    </row>
    <row r="48" spans="2:10">
      <c r="B48" s="133" t="s">
        <v>6</v>
      </c>
      <c r="C48" s="131" t="s">
        <v>41</v>
      </c>
      <c r="D48" s="293">
        <v>588.36</v>
      </c>
      <c r="E48" s="212">
        <v>579.64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684.55529999999999</v>
      </c>
      <c r="E50" s="214">
        <v>757.23239999999998</v>
      </c>
    </row>
    <row r="51" spans="2:5">
      <c r="B51" s="132" t="s">
        <v>6</v>
      </c>
      <c r="C51" s="122" t="s">
        <v>111</v>
      </c>
      <c r="D51" s="293">
        <v>675.08019999999999</v>
      </c>
      <c r="E51" s="214">
        <v>705.35030000000006</v>
      </c>
    </row>
    <row r="52" spans="2:5">
      <c r="B52" s="132" t="s">
        <v>8</v>
      </c>
      <c r="C52" s="122" t="s">
        <v>112</v>
      </c>
      <c r="D52" s="293">
        <v>728.80590000000007</v>
      </c>
      <c r="E52" s="214">
        <v>785.39679999999998</v>
      </c>
    </row>
    <row r="53" spans="2:5" ht="13.5" thickBot="1">
      <c r="B53" s="134" t="s">
        <v>9</v>
      </c>
      <c r="C53" s="135" t="s">
        <v>41</v>
      </c>
      <c r="D53" s="295">
        <v>727.01099999999997</v>
      </c>
      <c r="E53" s="215">
        <v>776.05240000000003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449831.01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449831.01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449831.01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449831.01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 codeName="Arkusz148">
    <pageSetUpPr fitToPage="1"/>
  </sheetPr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177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83666.77</v>
      </c>
      <c r="E11" s="230">
        <f>SUM(E12:E16)</f>
        <v>87186.78</v>
      </c>
    </row>
    <row r="12" spans="2:12">
      <c r="B12" s="121" t="s">
        <v>4</v>
      </c>
      <c r="C12" s="122" t="s">
        <v>5</v>
      </c>
      <c r="D12" s="307">
        <v>83666.77</v>
      </c>
      <c r="E12" s="226">
        <v>87186.78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83666.77</v>
      </c>
      <c r="E21" s="209">
        <f>E11-E17</f>
        <v>87186.78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  <c r="H25" s="353"/>
    </row>
    <row r="26" spans="2:11">
      <c r="B26" s="83" t="s">
        <v>15</v>
      </c>
      <c r="C26" s="84" t="s">
        <v>16</v>
      </c>
      <c r="D26" s="341">
        <v>78727.97</v>
      </c>
      <c r="E26" s="203">
        <f>D21</f>
        <v>83666.77</v>
      </c>
      <c r="G26" s="361"/>
      <c r="H26" s="353"/>
    </row>
    <row r="27" spans="2:11">
      <c r="B27" s="8" t="s">
        <v>17</v>
      </c>
      <c r="C27" s="9" t="s">
        <v>108</v>
      </c>
      <c r="D27" s="287">
        <v>-452.7</v>
      </c>
      <c r="E27" s="204">
        <v>-1167.01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452.7</v>
      </c>
      <c r="E32" s="205">
        <v>1167.01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0</v>
      </c>
      <c r="E35" s="206">
        <v>0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452.7</v>
      </c>
      <c r="E37" s="206">
        <v>1167.01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2442.11</v>
      </c>
      <c r="E40" s="208">
        <v>4687.0200000000004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80717.38</v>
      </c>
      <c r="E41" s="209">
        <f>SUM(E26,E27,E40)</f>
        <v>87186.780000000013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182.36</v>
      </c>
      <c r="E47" s="211">
        <v>180.11</v>
      </c>
      <c r="G47" s="351"/>
    </row>
    <row r="48" spans="2:10">
      <c r="B48" s="133" t="s">
        <v>6</v>
      </c>
      <c r="C48" s="131" t="s">
        <v>41</v>
      </c>
      <c r="D48" s="293">
        <v>181.33</v>
      </c>
      <c r="E48" s="212">
        <v>177.65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431.71730000000002</v>
      </c>
      <c r="E50" s="214">
        <v>464.53149999999999</v>
      </c>
    </row>
    <row r="51" spans="2:5">
      <c r="B51" s="132" t="s">
        <v>6</v>
      </c>
      <c r="C51" s="122" t="s">
        <v>111</v>
      </c>
      <c r="D51" s="293">
        <v>428.60250000000002</v>
      </c>
      <c r="E51" s="214">
        <v>461.06990000000002</v>
      </c>
    </row>
    <row r="52" spans="2:5">
      <c r="B52" s="132" t="s">
        <v>8</v>
      </c>
      <c r="C52" s="122" t="s">
        <v>112</v>
      </c>
      <c r="D52" s="293">
        <v>445.49330000000003</v>
      </c>
      <c r="E52" s="214">
        <v>491.67250000000001</v>
      </c>
    </row>
    <row r="53" spans="2:5" ht="13.5" thickBot="1">
      <c r="B53" s="134" t="s">
        <v>9</v>
      </c>
      <c r="C53" s="135" t="s">
        <v>41</v>
      </c>
      <c r="D53" s="295">
        <v>445.14080000000001</v>
      </c>
      <c r="E53" s="215">
        <v>490.77839999999998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87186.78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87186.78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87186.78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87186.78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Header>&amp;C&amp;"Calibri"&amp;10&amp;K000000Confidential&amp;1#</oddHead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 codeName="Arkusz157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166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819733.16</v>
      </c>
      <c r="E11" s="230">
        <f>SUM(E12:E16)</f>
        <v>918823.65</v>
      </c>
    </row>
    <row r="12" spans="2:12">
      <c r="B12" s="121" t="s">
        <v>4</v>
      </c>
      <c r="C12" s="122" t="s">
        <v>5</v>
      </c>
      <c r="D12" s="307">
        <v>819733.16</v>
      </c>
      <c r="E12" s="226">
        <v>918823.65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819733.16</v>
      </c>
      <c r="E21" s="209">
        <f>E11-E17</f>
        <v>918823.65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1161467.5900000001</v>
      </c>
      <c r="E26" s="203">
        <f>D21</f>
        <v>819733.16</v>
      </c>
      <c r="G26" s="361"/>
    </row>
    <row r="27" spans="2:11">
      <c r="B27" s="8" t="s">
        <v>17</v>
      </c>
      <c r="C27" s="9" t="s">
        <v>108</v>
      </c>
      <c r="D27" s="287">
        <v>-149843.78</v>
      </c>
      <c r="E27" s="204">
        <v>-13477.75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48120.97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48120.97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149843.78</v>
      </c>
      <c r="E32" s="205">
        <v>61598.720000000001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48207.92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137127.1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4671.01</v>
      </c>
      <c r="E35" s="206">
        <v>6397.15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8045.6500000000005</v>
      </c>
      <c r="E37" s="206">
        <v>6993.65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0.02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-96526.17</v>
      </c>
      <c r="E40" s="208">
        <v>112568.24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915097.64</v>
      </c>
      <c r="E41" s="209">
        <f>SUM(E26,E27,E40)</f>
        <v>918823.65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92547.217999999993</v>
      </c>
      <c r="E47" s="211">
        <v>74589.004772999993</v>
      </c>
      <c r="G47" s="351"/>
    </row>
    <row r="48" spans="2:10">
      <c r="B48" s="133" t="s">
        <v>6</v>
      </c>
      <c r="C48" s="131" t="s">
        <v>41</v>
      </c>
      <c r="D48" s="293">
        <v>80131.142000000007</v>
      </c>
      <c r="E48" s="212">
        <v>73447.134000000005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12.55</v>
      </c>
      <c r="E50" s="214">
        <v>10.99</v>
      </c>
    </row>
    <row r="51" spans="2:5">
      <c r="B51" s="132" t="s">
        <v>6</v>
      </c>
      <c r="C51" s="122" t="s">
        <v>111</v>
      </c>
      <c r="D51" s="293">
        <v>11.34</v>
      </c>
      <c r="E51" s="214">
        <v>10.9</v>
      </c>
    </row>
    <row r="52" spans="2:5">
      <c r="B52" s="132" t="s">
        <v>8</v>
      </c>
      <c r="C52" s="122" t="s">
        <v>112</v>
      </c>
      <c r="D52" s="293">
        <v>12.55</v>
      </c>
      <c r="E52" s="214">
        <v>12.56</v>
      </c>
    </row>
    <row r="53" spans="2:5" ht="13.5" thickBot="1">
      <c r="B53" s="134" t="s">
        <v>9</v>
      </c>
      <c r="C53" s="135" t="s">
        <v>41</v>
      </c>
      <c r="D53" s="295">
        <v>11.42</v>
      </c>
      <c r="E53" s="215">
        <v>12.51</v>
      </c>
    </row>
    <row r="54" spans="2:5">
      <c r="B54" s="136"/>
      <c r="C54" s="13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918823.65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918823.65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918823.65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918823.65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 codeName="Arkusz158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167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2387625.39</v>
      </c>
      <c r="E11" s="230">
        <f>SUM(E12:E16)</f>
        <v>2689262.29</v>
      </c>
    </row>
    <row r="12" spans="2:12">
      <c r="B12" s="121" t="s">
        <v>4</v>
      </c>
      <c r="C12" s="122" t="s">
        <v>5</v>
      </c>
      <c r="D12" s="307">
        <v>2387625.39</v>
      </c>
      <c r="E12" s="226">
        <v>2689262.29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2387625.39</v>
      </c>
      <c r="E21" s="209">
        <f>E11-E17</f>
        <v>2689262.29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3059098.94</v>
      </c>
      <c r="E26" s="203">
        <f>D21</f>
        <v>2387625.39</v>
      </c>
      <c r="G26" s="361"/>
    </row>
    <row r="27" spans="2:11">
      <c r="B27" s="8" t="s">
        <v>17</v>
      </c>
      <c r="C27" s="9" t="s">
        <v>108</v>
      </c>
      <c r="D27" s="287">
        <v>-325460.27999999997</v>
      </c>
      <c r="E27" s="204">
        <v>-39716.030000000006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0.01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0.01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325460.28999999998</v>
      </c>
      <c r="E32" s="205">
        <v>39716.030000000006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156947.29</v>
      </c>
      <c r="E33" s="206">
        <v>49179.42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135277.87</v>
      </c>
      <c r="E34" s="206">
        <v>5720.53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10315.34</v>
      </c>
      <c r="E35" s="206">
        <v>13738.88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22919.79</v>
      </c>
      <c r="E37" s="206">
        <v>20091.580000000002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-49014.38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-147279.32999999999</v>
      </c>
      <c r="E40" s="208">
        <v>341352.93</v>
      </c>
      <c r="G40" s="361"/>
    </row>
    <row r="41" spans="2:10" ht="13.5" thickBot="1">
      <c r="B41" s="87" t="s">
        <v>37</v>
      </c>
      <c r="C41" s="88" t="s">
        <v>38</v>
      </c>
      <c r="D41" s="342">
        <v>2586359.33</v>
      </c>
      <c r="E41" s="209">
        <f>SUM(E26,E27,E40)</f>
        <v>2689262.2900000005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42147.96</v>
      </c>
      <c r="E47" s="211">
        <v>35330.354911000002</v>
      </c>
      <c r="G47" s="351"/>
      <c r="H47" s="364"/>
    </row>
    <row r="48" spans="2:10">
      <c r="B48" s="133" t="s">
        <v>6</v>
      </c>
      <c r="C48" s="131" t="s">
        <v>41</v>
      </c>
      <c r="D48" s="293">
        <v>37619.771999999997</v>
      </c>
      <c r="E48" s="212">
        <v>34785.438999999998</v>
      </c>
      <c r="G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72.58</v>
      </c>
      <c r="E50" s="214">
        <v>67.58</v>
      </c>
    </row>
    <row r="51" spans="2:5">
      <c r="B51" s="132" t="s">
        <v>6</v>
      </c>
      <c r="C51" s="122" t="s">
        <v>111</v>
      </c>
      <c r="D51" s="293">
        <v>68.41</v>
      </c>
      <c r="E51" s="214">
        <v>67.320000000000007</v>
      </c>
    </row>
    <row r="52" spans="2:5">
      <c r="B52" s="132" t="s">
        <v>8</v>
      </c>
      <c r="C52" s="122" t="s">
        <v>112</v>
      </c>
      <c r="D52" s="293">
        <v>73.260000000000005</v>
      </c>
      <c r="E52" s="214">
        <v>77.66</v>
      </c>
    </row>
    <row r="53" spans="2:5" ht="13.5" thickBot="1">
      <c r="B53" s="134" t="s">
        <v>9</v>
      </c>
      <c r="C53" s="135" t="s">
        <v>41</v>
      </c>
      <c r="D53" s="295">
        <v>68.75</v>
      </c>
      <c r="E53" s="215">
        <v>77.31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2689262.29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2689262.29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2689262.29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v>0</v>
      </c>
      <c r="E75" s="71">
        <v>0</v>
      </c>
    </row>
    <row r="76" spans="2:5">
      <c r="B76" s="89" t="s">
        <v>6</v>
      </c>
      <c r="C76" s="5" t="s">
        <v>116</v>
      </c>
      <c r="D76" s="299">
        <f>D74</f>
        <v>2689262.29</v>
      </c>
      <c r="E76" s="71">
        <f>E74</f>
        <v>1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 codeName="Arkusz160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H2" s="368"/>
      <c r="I2" s="368"/>
      <c r="J2" s="361"/>
      <c r="L2" s="66"/>
    </row>
    <row r="3" spans="2:12" ht="15.75">
      <c r="B3" s="387" t="s">
        <v>202</v>
      </c>
      <c r="C3" s="387"/>
      <c r="D3" s="387"/>
      <c r="E3" s="387"/>
      <c r="H3" s="368"/>
      <c r="I3" s="368"/>
      <c r="J3" s="361"/>
    </row>
    <row r="4" spans="2:12" ht="15">
      <c r="B4" s="75"/>
      <c r="C4" s="75"/>
      <c r="D4" s="194"/>
      <c r="E4" s="75"/>
      <c r="J4" s="361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178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154090.56</v>
      </c>
      <c r="E11" s="230">
        <f>SUM(E12:E16)</f>
        <v>140242.54999999999</v>
      </c>
    </row>
    <row r="12" spans="2:12">
      <c r="B12" s="121" t="s">
        <v>4</v>
      </c>
      <c r="C12" s="122" t="s">
        <v>5</v>
      </c>
      <c r="D12" s="307">
        <v>154090.56</v>
      </c>
      <c r="E12" s="226">
        <v>140242.54999999999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154090.56</v>
      </c>
      <c r="E21" s="209">
        <f>E11-E17</f>
        <v>140242.54999999999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142962.39000000001</v>
      </c>
      <c r="E26" s="203">
        <f>D21</f>
        <v>154090.56</v>
      </c>
      <c r="G26" s="361"/>
      <c r="H26" s="353"/>
    </row>
    <row r="27" spans="2:11">
      <c r="B27" s="8" t="s">
        <v>17</v>
      </c>
      <c r="C27" s="9" t="s">
        <v>108</v>
      </c>
      <c r="D27" s="287">
        <v>-10965.45</v>
      </c>
      <c r="E27" s="204">
        <v>-19489.859999999997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0</v>
      </c>
      <c r="E28" s="205">
        <v>0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0</v>
      </c>
      <c r="E29" s="206">
        <v>0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10965.45</v>
      </c>
      <c r="E32" s="205">
        <v>19489.859999999997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9690.67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18387.55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243.27</v>
      </c>
      <c r="E35" s="206">
        <v>162.18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1031.5</v>
      </c>
      <c r="E37" s="206">
        <v>940.12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0.01</v>
      </c>
      <c r="E39" s="207">
        <v>0.01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13783.98</v>
      </c>
      <c r="E40" s="208">
        <v>5641.85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145780.92000000001</v>
      </c>
      <c r="E41" s="209">
        <f>SUM(E26,E27,E40)</f>
        <v>140242.55000000002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  <c r="H42" s="353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642.67200000000003</v>
      </c>
      <c r="E47" s="211">
        <v>590.24959999999999</v>
      </c>
      <c r="G47" s="351"/>
    </row>
    <row r="48" spans="2:10">
      <c r="B48" s="133" t="s">
        <v>6</v>
      </c>
      <c r="C48" s="131" t="s">
        <v>41</v>
      </c>
      <c r="D48" s="293">
        <v>595.41300000000001</v>
      </c>
      <c r="E48" s="212">
        <v>518.24599999999998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222.45</v>
      </c>
      <c r="E50" s="214">
        <v>261.06</v>
      </c>
    </row>
    <row r="51" spans="2:5">
      <c r="B51" s="132" t="s">
        <v>6</v>
      </c>
      <c r="C51" s="122" t="s">
        <v>111</v>
      </c>
      <c r="D51" s="293">
        <v>211.87</v>
      </c>
      <c r="E51" s="214">
        <v>194.26</v>
      </c>
    </row>
    <row r="52" spans="2:5">
      <c r="B52" s="132" t="s">
        <v>8</v>
      </c>
      <c r="C52" s="122" t="s">
        <v>112</v>
      </c>
      <c r="D52" s="293">
        <v>246.02</v>
      </c>
      <c r="E52" s="214">
        <v>275.93</v>
      </c>
    </row>
    <row r="53" spans="2:5" ht="13.5" thickBot="1">
      <c r="B53" s="134" t="s">
        <v>9</v>
      </c>
      <c r="C53" s="135" t="s">
        <v>41</v>
      </c>
      <c r="D53" s="295">
        <v>244.84</v>
      </c>
      <c r="E53" s="215">
        <v>270.61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140242.54999999999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140242.54999999999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140242.54999999999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140242.54999999999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 codeName="Arkusz161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171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109" t="s">
        <v>106</v>
      </c>
      <c r="D11" s="306">
        <v>89148.23</v>
      </c>
      <c r="E11" s="230">
        <f>SUM(E12:E16)</f>
        <v>104470.07</v>
      </c>
    </row>
    <row r="12" spans="2:12">
      <c r="B12" s="121" t="s">
        <v>4</v>
      </c>
      <c r="C12" s="122" t="s">
        <v>5</v>
      </c>
      <c r="D12" s="307">
        <v>89148.23</v>
      </c>
      <c r="E12" s="226">
        <v>104470.07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89148.23</v>
      </c>
      <c r="E21" s="209">
        <f>E11-E17</f>
        <v>104470.07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147302.39000000001</v>
      </c>
      <c r="E26" s="203">
        <f>D21</f>
        <v>89148.23</v>
      </c>
      <c r="G26" s="361"/>
      <c r="H26" s="353"/>
    </row>
    <row r="27" spans="2:11">
      <c r="B27" s="8" t="s">
        <v>17</v>
      </c>
      <c r="C27" s="9" t="s">
        <v>108</v>
      </c>
      <c r="D27" s="287">
        <v>-25682.800000000003</v>
      </c>
      <c r="E27" s="204">
        <v>1744.31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3700.9500000000003</v>
      </c>
      <c r="E28" s="205">
        <v>2375.75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3700.9</v>
      </c>
      <c r="E29" s="206">
        <v>2375.69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0.05</v>
      </c>
      <c r="E31" s="206">
        <v>0.06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29383.75</v>
      </c>
      <c r="E32" s="205">
        <v>631.44000000000005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28488.11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277.58</v>
      </c>
      <c r="E35" s="206">
        <v>145.31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618.06000000000006</v>
      </c>
      <c r="E37" s="206">
        <v>486.13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24613.35</v>
      </c>
      <c r="E40" s="208">
        <v>13577.53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146232.94</v>
      </c>
      <c r="E41" s="209">
        <f>SUM(E26,E27,E40)</f>
        <v>104470.06999999999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  <c r="H42" s="353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904.91700000000003</v>
      </c>
      <c r="E47" s="211">
        <v>482.97879999999998</v>
      </c>
      <c r="G47" s="351"/>
      <c r="H47" s="364"/>
    </row>
    <row r="48" spans="2:10">
      <c r="B48" s="133" t="s">
        <v>6</v>
      </c>
      <c r="C48" s="131" t="s">
        <v>41</v>
      </c>
      <c r="D48" s="293">
        <v>759.21780000000001</v>
      </c>
      <c r="E48" s="212">
        <v>491.7627</v>
      </c>
      <c r="G48" s="364"/>
    </row>
    <row r="49" spans="2:8">
      <c r="B49" s="105" t="s">
        <v>23</v>
      </c>
      <c r="C49" s="107" t="s">
        <v>110</v>
      </c>
      <c r="D49" s="294"/>
      <c r="E49" s="213"/>
      <c r="H49" s="367"/>
    </row>
    <row r="50" spans="2:8">
      <c r="B50" s="132" t="s">
        <v>4</v>
      </c>
      <c r="C50" s="122" t="s">
        <v>40</v>
      </c>
      <c r="D50" s="293">
        <v>162.78</v>
      </c>
      <c r="E50" s="214">
        <v>184.58</v>
      </c>
    </row>
    <row r="51" spans="2:8">
      <c r="B51" s="132" t="s">
        <v>6</v>
      </c>
      <c r="C51" s="122" t="s">
        <v>111</v>
      </c>
      <c r="D51" s="293">
        <v>158.65</v>
      </c>
      <c r="E51" s="214">
        <v>184.43</v>
      </c>
    </row>
    <row r="52" spans="2:8">
      <c r="B52" s="132" t="s">
        <v>8</v>
      </c>
      <c r="C52" s="122" t="s">
        <v>112</v>
      </c>
      <c r="D52" s="293">
        <v>192.61</v>
      </c>
      <c r="E52" s="214">
        <v>219.39000000000001</v>
      </c>
    </row>
    <row r="53" spans="2:8" ht="13.5" thickBot="1">
      <c r="B53" s="134" t="s">
        <v>9</v>
      </c>
      <c r="C53" s="135" t="s">
        <v>41</v>
      </c>
      <c r="D53" s="295">
        <v>192.61</v>
      </c>
      <c r="E53" s="215">
        <v>212.44</v>
      </c>
    </row>
    <row r="54" spans="2:8">
      <c r="B54" s="96"/>
      <c r="C54" s="97"/>
      <c r="D54" s="216"/>
      <c r="E54" s="98"/>
    </row>
    <row r="55" spans="2:8" ht="13.5">
      <c r="B55" s="391" t="s">
        <v>62</v>
      </c>
      <c r="C55" s="396"/>
      <c r="D55" s="396"/>
      <c r="E55" s="396"/>
    </row>
    <row r="56" spans="2:8" ht="14.25" thickBot="1">
      <c r="B56" s="390" t="s">
        <v>113</v>
      </c>
      <c r="C56" s="397"/>
      <c r="D56" s="397"/>
      <c r="E56" s="397"/>
    </row>
    <row r="57" spans="2:8" ht="34.5" thickBot="1">
      <c r="B57" s="385" t="s">
        <v>42</v>
      </c>
      <c r="C57" s="386"/>
      <c r="D57" s="296" t="s">
        <v>119</v>
      </c>
      <c r="E57" s="16" t="s">
        <v>114</v>
      </c>
    </row>
    <row r="58" spans="2:8">
      <c r="B58" s="17" t="s">
        <v>18</v>
      </c>
      <c r="C58" s="108" t="s">
        <v>43</v>
      </c>
      <c r="D58" s="297">
        <f>D64</f>
        <v>104470.07</v>
      </c>
      <c r="E58" s="26">
        <f>D58/E21</f>
        <v>1</v>
      </c>
    </row>
    <row r="59" spans="2:8" ht="25.5">
      <c r="B59" s="106" t="s">
        <v>4</v>
      </c>
      <c r="C59" s="11" t="s">
        <v>44</v>
      </c>
      <c r="D59" s="298">
        <v>0</v>
      </c>
      <c r="E59" s="72">
        <v>0</v>
      </c>
    </row>
    <row r="60" spans="2:8" ht="25.5">
      <c r="B60" s="89" t="s">
        <v>6</v>
      </c>
      <c r="C60" s="5" t="s">
        <v>45</v>
      </c>
      <c r="D60" s="299">
        <v>0</v>
      </c>
      <c r="E60" s="71">
        <v>0</v>
      </c>
    </row>
    <row r="61" spans="2:8">
      <c r="B61" s="89" t="s">
        <v>8</v>
      </c>
      <c r="C61" s="5" t="s">
        <v>46</v>
      </c>
      <c r="D61" s="299">
        <v>0</v>
      </c>
      <c r="E61" s="71">
        <v>0</v>
      </c>
    </row>
    <row r="62" spans="2:8">
      <c r="B62" s="89" t="s">
        <v>9</v>
      </c>
      <c r="C62" s="5" t="s">
        <v>47</v>
      </c>
      <c r="D62" s="299">
        <v>0</v>
      </c>
      <c r="E62" s="71">
        <v>0</v>
      </c>
    </row>
    <row r="63" spans="2:8">
      <c r="B63" s="89" t="s">
        <v>29</v>
      </c>
      <c r="C63" s="5" t="s">
        <v>48</v>
      </c>
      <c r="D63" s="299">
        <v>0</v>
      </c>
      <c r="E63" s="71">
        <v>0</v>
      </c>
    </row>
    <row r="64" spans="2:8">
      <c r="B64" s="106" t="s">
        <v>31</v>
      </c>
      <c r="C64" s="11" t="s">
        <v>49</v>
      </c>
      <c r="D64" s="298">
        <f>E12</f>
        <v>104470.07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f>E17</f>
        <v>0</v>
      </c>
      <c r="E73" s="21">
        <f>D73/E21</f>
        <v>0</v>
      </c>
    </row>
    <row r="74" spans="2:5">
      <c r="B74" s="111" t="s">
        <v>64</v>
      </c>
      <c r="C74" s="10" t="s">
        <v>66</v>
      </c>
      <c r="D74" s="302">
        <f>D75</f>
        <v>104470.07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D58-D73</f>
        <v>104470.07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" right="0.7" top="0.75" bottom="0.75" header="0.3" footer="0.3"/>
  <pageSetup paperSize="9" orientation="portrait" horizontalDpi="90" verticalDpi="90" r:id="rId1"/>
  <headerFooter>
    <oddHeader>&amp;C&amp;"Calibri"&amp;10&amp;K000000Confidential&amp;1#</oddHead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 codeName="Arkusz164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172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13619.64</v>
      </c>
      <c r="E11" s="230">
        <f>SUM(E12:E16)</f>
        <v>17203.09</v>
      </c>
    </row>
    <row r="12" spans="2:12">
      <c r="B12" s="121" t="s">
        <v>4</v>
      </c>
      <c r="C12" s="122" t="s">
        <v>5</v>
      </c>
      <c r="D12" s="307">
        <v>13619.64</v>
      </c>
      <c r="E12" s="226">
        <v>17203.09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13619.64</v>
      </c>
      <c r="E21" s="209">
        <f>E11-E17</f>
        <v>17203.09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122018.18</v>
      </c>
      <c r="E26" s="203">
        <f>D21</f>
        <v>13619.64</v>
      </c>
      <c r="G26" s="361"/>
    </row>
    <row r="27" spans="2:11">
      <c r="B27" s="8" t="s">
        <v>17</v>
      </c>
      <c r="C27" s="9" t="s">
        <v>108</v>
      </c>
      <c r="D27" s="287">
        <v>-119654.74</v>
      </c>
      <c r="E27" s="204">
        <v>336.01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454.82</v>
      </c>
      <c r="E28" s="205">
        <v>454.8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454.81</v>
      </c>
      <c r="E29" s="206">
        <v>454.8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0.01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120109.56</v>
      </c>
      <c r="E32" s="205">
        <v>118.79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119166.5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61.480000000000004</v>
      </c>
      <c r="E35" s="206">
        <v>55.94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881.58</v>
      </c>
      <c r="E37" s="206">
        <v>62.79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0.06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13433.05</v>
      </c>
      <c r="E40" s="208">
        <v>3247.44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15796.49</v>
      </c>
      <c r="E41" s="209">
        <f>SUM(E26,E27,E40)</f>
        <v>17203.09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430.9008</v>
      </c>
      <c r="E47" s="211">
        <v>47.689500000000002</v>
      </c>
      <c r="G47" s="351"/>
    </row>
    <row r="48" spans="2:10">
      <c r="B48" s="133" t="s">
        <v>6</v>
      </c>
      <c r="C48" s="131" t="s">
        <v>41</v>
      </c>
      <c r="D48" s="293">
        <v>50.057000000000002</v>
      </c>
      <c r="E48" s="212">
        <v>48.731200000000001</v>
      </c>
      <c r="G48" s="351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283.17</v>
      </c>
      <c r="E50" s="214">
        <v>285.58999999999997</v>
      </c>
    </row>
    <row r="51" spans="2:5">
      <c r="B51" s="132" t="s">
        <v>6</v>
      </c>
      <c r="C51" s="122" t="s">
        <v>111</v>
      </c>
      <c r="D51" s="293">
        <v>266.28000000000003</v>
      </c>
      <c r="E51" s="214">
        <v>285.58999999999997</v>
      </c>
    </row>
    <row r="52" spans="2:5">
      <c r="B52" s="132" t="s">
        <v>8</v>
      </c>
      <c r="C52" s="122" t="s">
        <v>112</v>
      </c>
      <c r="D52" s="293">
        <v>317.36</v>
      </c>
      <c r="E52" s="214">
        <v>355.58</v>
      </c>
    </row>
    <row r="53" spans="2:5" ht="13.5" thickBot="1">
      <c r="B53" s="134" t="s">
        <v>9</v>
      </c>
      <c r="C53" s="135" t="s">
        <v>41</v>
      </c>
      <c r="D53" s="295">
        <v>315.57</v>
      </c>
      <c r="E53" s="215">
        <v>353.02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17203.09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17203.09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17203.09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17203.09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3" right="0.75" top="0.52" bottom="0.68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/>
  <dimension ref="A1:M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140625" style="22" bestFit="1" customWidth="1"/>
    <col min="3" max="3" width="77.7109375" style="22" customWidth="1"/>
    <col min="4" max="4" width="17" style="120" bestFit="1" customWidth="1"/>
    <col min="5" max="5" width="16.42578125" style="120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85546875" style="350" bestFit="1" customWidth="1"/>
    <col min="12" max="12" width="12.42578125" customWidth="1"/>
  </cols>
  <sheetData>
    <row r="1" spans="2:12">
      <c r="B1" s="1"/>
      <c r="C1" s="1"/>
      <c r="D1" s="193"/>
      <c r="E1" s="193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194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88</v>
      </c>
      <c r="C6" s="389"/>
      <c r="D6" s="389"/>
      <c r="E6" s="389"/>
    </row>
    <row r="7" spans="2:12" ht="14.25">
      <c r="B7" s="77"/>
      <c r="C7" s="77"/>
      <c r="D7" s="195"/>
      <c r="E7" s="195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229" t="s">
        <v>200</v>
      </c>
      <c r="G10" s="351"/>
    </row>
    <row r="11" spans="2:12">
      <c r="B11" s="78" t="s">
        <v>3</v>
      </c>
      <c r="C11" s="25" t="s">
        <v>106</v>
      </c>
      <c r="D11" s="306">
        <v>81541685.890000001</v>
      </c>
      <c r="E11" s="230">
        <f>SUM(E12:E14,E16)</f>
        <v>84502524.290000007</v>
      </c>
      <c r="H11" s="351"/>
    </row>
    <row r="12" spans="2:12">
      <c r="B12" s="121" t="s">
        <v>4</v>
      </c>
      <c r="C12" s="153" t="s">
        <v>5</v>
      </c>
      <c r="D12" s="307">
        <v>81498446.289999992</v>
      </c>
      <c r="E12" s="226">
        <v>84459048.480000004</v>
      </c>
      <c r="H12" s="351"/>
    </row>
    <row r="13" spans="2:12">
      <c r="B13" s="121" t="s">
        <v>6</v>
      </c>
      <c r="C13" s="153" t="s">
        <v>7</v>
      </c>
      <c r="D13" s="307">
        <v>235.48</v>
      </c>
      <c r="E13" s="226">
        <v>527.01</v>
      </c>
      <c r="H13" s="351"/>
    </row>
    <row r="14" spans="2:12">
      <c r="B14" s="121" t="s">
        <v>8</v>
      </c>
      <c r="C14" s="153" t="s">
        <v>10</v>
      </c>
      <c r="D14" s="307">
        <v>43004.12</v>
      </c>
      <c r="E14" s="226">
        <v>42948.800000000003</v>
      </c>
      <c r="H14" s="351"/>
    </row>
    <row r="15" spans="2:12">
      <c r="B15" s="121" t="s">
        <v>103</v>
      </c>
      <c r="C15" s="153" t="s">
        <v>11</v>
      </c>
      <c r="D15" s="307">
        <v>43004.12</v>
      </c>
      <c r="E15" s="226">
        <f>E14</f>
        <v>42948.800000000003</v>
      </c>
      <c r="H15" s="351"/>
    </row>
    <row r="16" spans="2:12">
      <c r="B16" s="124" t="s">
        <v>104</v>
      </c>
      <c r="C16" s="154" t="s">
        <v>12</v>
      </c>
      <c r="D16" s="308">
        <v>0</v>
      </c>
      <c r="E16" s="227">
        <v>0</v>
      </c>
      <c r="H16" s="351"/>
    </row>
    <row r="17" spans="2:13">
      <c r="B17" s="8" t="s">
        <v>13</v>
      </c>
      <c r="C17" s="141" t="s">
        <v>65</v>
      </c>
      <c r="D17" s="309">
        <v>104067.24</v>
      </c>
      <c r="E17" s="231">
        <f>SUM(E18:E20)</f>
        <v>103264.69</v>
      </c>
    </row>
    <row r="18" spans="2:13">
      <c r="B18" s="121" t="s">
        <v>4</v>
      </c>
      <c r="C18" s="153" t="s">
        <v>11</v>
      </c>
      <c r="D18" s="308">
        <v>104067.24</v>
      </c>
      <c r="E18" s="227">
        <v>103264.69</v>
      </c>
      <c r="M18" s="61"/>
    </row>
    <row r="19" spans="2:13">
      <c r="B19" s="121" t="s">
        <v>6</v>
      </c>
      <c r="C19" s="153" t="s">
        <v>105</v>
      </c>
      <c r="D19" s="307">
        <v>0</v>
      </c>
      <c r="E19" s="226">
        <v>0</v>
      </c>
    </row>
    <row r="20" spans="2:13" ht="13.5" thickBot="1">
      <c r="B20" s="126" t="s">
        <v>8</v>
      </c>
      <c r="C20" s="127" t="s">
        <v>14</v>
      </c>
      <c r="D20" s="310">
        <v>0</v>
      </c>
      <c r="E20" s="228">
        <v>0</v>
      </c>
    </row>
    <row r="21" spans="2:13" ht="13.5" thickBot="1">
      <c r="B21" s="398" t="s">
        <v>107</v>
      </c>
      <c r="C21" s="399"/>
      <c r="D21" s="311">
        <v>81437618.650000006</v>
      </c>
      <c r="E21" s="209">
        <f>E11-E17</f>
        <v>84399259.600000009</v>
      </c>
      <c r="F21" s="70"/>
      <c r="G21" s="354"/>
      <c r="H21" s="355"/>
      <c r="J21" s="356"/>
      <c r="K21" s="355"/>
    </row>
    <row r="22" spans="2:13">
      <c r="B22" s="3"/>
      <c r="C22" s="6"/>
      <c r="D22" s="232"/>
      <c r="E22" s="232"/>
      <c r="G22" s="354"/>
      <c r="H22" s="354"/>
    </row>
    <row r="23" spans="2:13" ht="13.5">
      <c r="B23" s="391" t="s">
        <v>101</v>
      </c>
      <c r="C23" s="400"/>
      <c r="D23" s="400"/>
      <c r="E23" s="400"/>
      <c r="G23" s="351"/>
    </row>
    <row r="24" spans="2:13" ht="14.25" thickBot="1">
      <c r="B24" s="390" t="s">
        <v>102</v>
      </c>
      <c r="C24" s="401"/>
      <c r="D24" s="401"/>
      <c r="E24" s="401"/>
    </row>
    <row r="25" spans="2:13" ht="13.5" thickBot="1">
      <c r="B25" s="76"/>
      <c r="C25" s="128" t="s">
        <v>2</v>
      </c>
      <c r="D25" s="180" t="s">
        <v>201</v>
      </c>
      <c r="E25" s="180" t="s">
        <v>200</v>
      </c>
    </row>
    <row r="26" spans="2:13">
      <c r="B26" s="83" t="s">
        <v>15</v>
      </c>
      <c r="C26" s="84" t="s">
        <v>16</v>
      </c>
      <c r="D26" s="286">
        <v>80479763.060000002</v>
      </c>
      <c r="E26" s="203">
        <f>D21</f>
        <v>81437618.650000006</v>
      </c>
      <c r="G26" s="361"/>
    </row>
    <row r="27" spans="2:13">
      <c r="B27" s="8" t="s">
        <v>17</v>
      </c>
      <c r="C27" s="9" t="s">
        <v>108</v>
      </c>
      <c r="D27" s="287">
        <v>196729.54</v>
      </c>
      <c r="E27" s="204">
        <v>-72469.816961250035</v>
      </c>
      <c r="F27" s="66"/>
      <c r="G27" s="351"/>
      <c r="H27" s="359"/>
      <c r="I27" s="359"/>
      <c r="J27" s="351"/>
    </row>
    <row r="28" spans="2:13">
      <c r="B28" s="8" t="s">
        <v>18</v>
      </c>
      <c r="C28" s="9" t="s">
        <v>19</v>
      </c>
      <c r="D28" s="287">
        <v>5832640.8500000006</v>
      </c>
      <c r="E28" s="205">
        <v>5855465.7630387498</v>
      </c>
      <c r="F28" s="66"/>
      <c r="G28" s="351"/>
      <c r="H28" s="359"/>
      <c r="I28" s="359"/>
      <c r="J28" s="351"/>
    </row>
    <row r="29" spans="2:13">
      <c r="B29" s="129" t="s">
        <v>4</v>
      </c>
      <c r="C29" s="122" t="s">
        <v>20</v>
      </c>
      <c r="D29" s="288">
        <v>5809958.7300000004</v>
      </c>
      <c r="E29" s="206">
        <v>5795596.6099999994</v>
      </c>
      <c r="F29" s="66"/>
      <c r="G29" s="351"/>
      <c r="H29" s="359"/>
      <c r="I29" s="359"/>
      <c r="J29" s="351"/>
    </row>
    <row r="30" spans="2:13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9"/>
      <c r="J30" s="351"/>
    </row>
    <row r="31" spans="2:13">
      <c r="B31" s="129" t="s">
        <v>8</v>
      </c>
      <c r="C31" s="122" t="s">
        <v>22</v>
      </c>
      <c r="D31" s="288">
        <v>22682.12</v>
      </c>
      <c r="E31" s="206">
        <v>59869.153038749995</v>
      </c>
      <c r="F31" s="66"/>
      <c r="G31" s="351"/>
      <c r="H31" s="359"/>
      <c r="I31" s="359"/>
      <c r="J31" s="351"/>
    </row>
    <row r="32" spans="2:13">
      <c r="B32" s="80" t="s">
        <v>23</v>
      </c>
      <c r="C32" s="10" t="s">
        <v>24</v>
      </c>
      <c r="D32" s="287">
        <v>5635911.3100000005</v>
      </c>
      <c r="E32" s="205">
        <v>5927935.5800000001</v>
      </c>
      <c r="F32" s="66"/>
      <c r="G32" s="351"/>
      <c r="H32" s="359"/>
      <c r="I32" s="359"/>
      <c r="J32" s="351"/>
    </row>
    <row r="33" spans="2:10">
      <c r="B33" s="129" t="s">
        <v>4</v>
      </c>
      <c r="C33" s="122" t="s">
        <v>25</v>
      </c>
      <c r="D33" s="288">
        <v>3214586.56</v>
      </c>
      <c r="E33" s="206">
        <v>3564518.56</v>
      </c>
      <c r="F33" s="66"/>
      <c r="G33" s="351"/>
      <c r="H33" s="359"/>
      <c r="I33" s="359"/>
      <c r="J33" s="351"/>
    </row>
    <row r="34" spans="2:10">
      <c r="B34" s="129" t="s">
        <v>6</v>
      </c>
      <c r="C34" s="122" t="s">
        <v>26</v>
      </c>
      <c r="D34" s="288">
        <v>1369322.6600000001</v>
      </c>
      <c r="E34" s="206">
        <v>1299293.22</v>
      </c>
      <c r="F34" s="66"/>
      <c r="G34" s="351"/>
      <c r="H34" s="359"/>
      <c r="I34" s="359"/>
      <c r="J34" s="351"/>
    </row>
    <row r="35" spans="2:10">
      <c r="B35" s="129" t="s">
        <v>8</v>
      </c>
      <c r="C35" s="122" t="s">
        <v>27</v>
      </c>
      <c r="D35" s="288">
        <v>839099.11</v>
      </c>
      <c r="E35" s="206">
        <v>891960.88</v>
      </c>
      <c r="F35" s="66"/>
      <c r="G35" s="351"/>
      <c r="H35" s="359"/>
      <c r="I35" s="359"/>
      <c r="J35" s="35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9"/>
      <c r="J36" s="351"/>
    </row>
    <row r="37" spans="2:10" ht="25.5">
      <c r="B37" s="129" t="s">
        <v>29</v>
      </c>
      <c r="C37" s="122" t="s">
        <v>30</v>
      </c>
      <c r="D37" s="288">
        <v>0</v>
      </c>
      <c r="E37" s="206">
        <v>0</v>
      </c>
      <c r="F37" s="66"/>
      <c r="G37" s="351"/>
      <c r="H37" s="359"/>
      <c r="I37" s="359"/>
      <c r="J37" s="35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9"/>
      <c r="J38" s="351"/>
    </row>
    <row r="39" spans="2:10">
      <c r="B39" s="130" t="s">
        <v>33</v>
      </c>
      <c r="C39" s="131" t="s">
        <v>34</v>
      </c>
      <c r="D39" s="289">
        <v>212902.98</v>
      </c>
      <c r="E39" s="207">
        <v>172162.92</v>
      </c>
      <c r="F39" s="66"/>
      <c r="G39" s="351"/>
      <c r="H39" s="359"/>
      <c r="I39" s="359"/>
      <c r="J39" s="351"/>
    </row>
    <row r="40" spans="2:10" ht="13.5" thickBot="1">
      <c r="B40" s="85" t="s">
        <v>35</v>
      </c>
      <c r="C40" s="86" t="s">
        <v>36</v>
      </c>
      <c r="D40" s="290">
        <v>-125719.61</v>
      </c>
      <c r="E40" s="208">
        <v>3034110.77</v>
      </c>
      <c r="G40" s="361"/>
    </row>
    <row r="41" spans="2:10" ht="13.5" thickBot="1">
      <c r="B41" s="87" t="s">
        <v>37</v>
      </c>
      <c r="C41" s="88" t="s">
        <v>38</v>
      </c>
      <c r="D41" s="291">
        <v>80550772.989999995</v>
      </c>
      <c r="E41" s="209">
        <f>SUM(E26,E27,E40)</f>
        <v>84399259.603038758</v>
      </c>
      <c r="F41" s="70"/>
      <c r="G41" s="361"/>
      <c r="H41" s="351"/>
      <c r="I41" s="351"/>
      <c r="J41" s="351"/>
    </row>
    <row r="42" spans="2:10">
      <c r="B42" s="81"/>
      <c r="C42" s="81"/>
      <c r="D42" s="117"/>
      <c r="E42" s="117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10"/>
      <c r="G46" s="351"/>
    </row>
    <row r="47" spans="2:10">
      <c r="B47" s="234" t="s">
        <v>4</v>
      </c>
      <c r="C47" s="157" t="s">
        <v>40</v>
      </c>
      <c r="D47" s="293">
        <v>6427634.0406839764</v>
      </c>
      <c r="E47" s="211">
        <v>6439028.9495850559</v>
      </c>
      <c r="G47" s="363"/>
    </row>
    <row r="48" spans="2:10">
      <c r="B48" s="235" t="s">
        <v>6</v>
      </c>
      <c r="C48" s="174" t="s">
        <v>41</v>
      </c>
      <c r="D48" s="293">
        <v>6443397.9993000003</v>
      </c>
      <c r="E48" s="212">
        <v>6433146.0113385487</v>
      </c>
      <c r="G48" s="365"/>
      <c r="I48" s="365"/>
      <c r="J48" s="363"/>
    </row>
    <row r="49" spans="2:7">
      <c r="B49" s="236" t="s">
        <v>23</v>
      </c>
      <c r="C49" s="237" t="s">
        <v>110</v>
      </c>
      <c r="D49" s="294"/>
      <c r="E49" s="213"/>
    </row>
    <row r="50" spans="2:7">
      <c r="B50" s="234" t="s">
        <v>4</v>
      </c>
      <c r="C50" s="157" t="s">
        <v>40</v>
      </c>
      <c r="D50" s="293">
        <v>12.520900000000001</v>
      </c>
      <c r="E50" s="214">
        <v>12.647500000000001</v>
      </c>
      <c r="G50" s="365"/>
    </row>
    <row r="51" spans="2:7">
      <c r="B51" s="234" t="s">
        <v>6</v>
      </c>
      <c r="C51" s="157" t="s">
        <v>111</v>
      </c>
      <c r="D51" s="293">
        <v>12.344900000000001</v>
      </c>
      <c r="E51" s="214">
        <v>12.515400000000001</v>
      </c>
    </row>
    <row r="52" spans="2:7">
      <c r="B52" s="234" t="s">
        <v>8</v>
      </c>
      <c r="C52" s="157" t="s">
        <v>112</v>
      </c>
      <c r="D52" s="293">
        <v>12.5938</v>
      </c>
      <c r="E52" s="214">
        <v>13.212800000000001</v>
      </c>
    </row>
    <row r="53" spans="2:7" ht="13.5" thickBot="1">
      <c r="B53" s="238" t="s">
        <v>9</v>
      </c>
      <c r="C53" s="239" t="s">
        <v>41</v>
      </c>
      <c r="D53" s="295">
        <v>12.501300000000001</v>
      </c>
      <c r="E53" s="215">
        <v>13.119400000000001</v>
      </c>
    </row>
    <row r="54" spans="2:7">
      <c r="B54" s="260"/>
      <c r="C54" s="261"/>
      <c r="D54" s="216"/>
      <c r="E54" s="216"/>
    </row>
    <row r="55" spans="2:7" ht="13.5">
      <c r="B55" s="402" t="s">
        <v>62</v>
      </c>
      <c r="C55" s="392"/>
      <c r="D55" s="392"/>
      <c r="E55" s="392"/>
    </row>
    <row r="56" spans="2:7" ht="14.25" thickBot="1">
      <c r="B56" s="403" t="s">
        <v>113</v>
      </c>
      <c r="C56" s="393"/>
      <c r="D56" s="393"/>
      <c r="E56" s="393"/>
    </row>
    <row r="57" spans="2:7" ht="34.5" thickBot="1">
      <c r="B57" s="404" t="s">
        <v>42</v>
      </c>
      <c r="C57" s="405"/>
      <c r="D57" s="296" t="s">
        <v>119</v>
      </c>
      <c r="E57" s="217" t="s">
        <v>114</v>
      </c>
    </row>
    <row r="58" spans="2:7">
      <c r="B58" s="242" t="s">
        <v>18</v>
      </c>
      <c r="C58" s="243" t="s">
        <v>43</v>
      </c>
      <c r="D58" s="297">
        <f>SUM(D59:D70)</f>
        <v>84459048.480000004</v>
      </c>
      <c r="E58" s="218">
        <f>D58/E21</f>
        <v>1.0007084052666262</v>
      </c>
    </row>
    <row r="59" spans="2:7" ht="25.5">
      <c r="B59" s="262" t="s">
        <v>4</v>
      </c>
      <c r="C59" s="174" t="s">
        <v>44</v>
      </c>
      <c r="D59" s="298">
        <v>0</v>
      </c>
      <c r="E59" s="219">
        <v>0</v>
      </c>
    </row>
    <row r="60" spans="2:7" ht="25.5">
      <c r="B60" s="263" t="s">
        <v>6</v>
      </c>
      <c r="C60" s="157" t="s">
        <v>45</v>
      </c>
      <c r="D60" s="299">
        <v>0</v>
      </c>
      <c r="E60" s="220">
        <v>0</v>
      </c>
    </row>
    <row r="61" spans="2:7">
      <c r="B61" s="263" t="s">
        <v>8</v>
      </c>
      <c r="C61" s="157" t="s">
        <v>46</v>
      </c>
      <c r="D61" s="299">
        <v>0</v>
      </c>
      <c r="E61" s="220">
        <v>0</v>
      </c>
    </row>
    <row r="62" spans="2:7">
      <c r="B62" s="263" t="s">
        <v>9</v>
      </c>
      <c r="C62" s="157" t="s">
        <v>47</v>
      </c>
      <c r="D62" s="299">
        <v>0</v>
      </c>
      <c r="E62" s="220">
        <v>0</v>
      </c>
    </row>
    <row r="63" spans="2:7">
      <c r="B63" s="263" t="s">
        <v>29</v>
      </c>
      <c r="C63" s="157" t="s">
        <v>48</v>
      </c>
      <c r="D63" s="299">
        <v>0</v>
      </c>
      <c r="E63" s="220">
        <v>0</v>
      </c>
    </row>
    <row r="64" spans="2:7">
      <c r="B64" s="262" t="s">
        <v>31</v>
      </c>
      <c r="C64" s="174" t="s">
        <v>49</v>
      </c>
      <c r="D64" s="320">
        <v>84142894.040000007</v>
      </c>
      <c r="E64" s="219">
        <f>D64/E21</f>
        <v>0.99696246671813216</v>
      </c>
      <c r="G64" s="351"/>
    </row>
    <row r="65" spans="2:7">
      <c r="B65" s="262" t="s">
        <v>33</v>
      </c>
      <c r="C65" s="174" t="s">
        <v>115</v>
      </c>
      <c r="D65" s="298">
        <v>0</v>
      </c>
      <c r="E65" s="219">
        <v>0</v>
      </c>
      <c r="G65" s="351"/>
    </row>
    <row r="66" spans="2:7">
      <c r="B66" s="262" t="s">
        <v>50</v>
      </c>
      <c r="C66" s="174" t="s">
        <v>51</v>
      </c>
      <c r="D66" s="298">
        <v>0</v>
      </c>
      <c r="E66" s="219">
        <v>0</v>
      </c>
    </row>
    <row r="67" spans="2:7">
      <c r="B67" s="263" t="s">
        <v>52</v>
      </c>
      <c r="C67" s="157" t="s">
        <v>53</v>
      </c>
      <c r="D67" s="299">
        <v>0</v>
      </c>
      <c r="E67" s="220">
        <v>0</v>
      </c>
    </row>
    <row r="68" spans="2:7">
      <c r="B68" s="263" t="s">
        <v>54</v>
      </c>
      <c r="C68" s="157" t="s">
        <v>55</v>
      </c>
      <c r="D68" s="299">
        <v>0</v>
      </c>
      <c r="E68" s="220">
        <v>0</v>
      </c>
    </row>
    <row r="69" spans="2:7">
      <c r="B69" s="263" t="s">
        <v>56</v>
      </c>
      <c r="C69" s="157" t="s">
        <v>57</v>
      </c>
      <c r="D69" s="314">
        <v>316154.44</v>
      </c>
      <c r="E69" s="220">
        <f>D69/E21</f>
        <v>3.7459385484940907E-3</v>
      </c>
    </row>
    <row r="70" spans="2:7">
      <c r="B70" s="264" t="s">
        <v>58</v>
      </c>
      <c r="C70" s="265" t="s">
        <v>59</v>
      </c>
      <c r="D70" s="301">
        <v>0</v>
      </c>
      <c r="E70" s="221">
        <v>0</v>
      </c>
    </row>
    <row r="71" spans="2:7">
      <c r="B71" s="236" t="s">
        <v>23</v>
      </c>
      <c r="C71" s="164" t="s">
        <v>61</v>
      </c>
      <c r="D71" s="302">
        <f>E13</f>
        <v>527.01</v>
      </c>
      <c r="E71" s="222">
        <f>D71/E21</f>
        <v>6.2442490905453387E-6</v>
      </c>
    </row>
    <row r="72" spans="2:7">
      <c r="B72" s="250" t="s">
        <v>60</v>
      </c>
      <c r="C72" s="251" t="s">
        <v>63</v>
      </c>
      <c r="D72" s="303">
        <f>E14</f>
        <v>42948.800000000003</v>
      </c>
      <c r="E72" s="223">
        <f>D72/E21</f>
        <v>5.0887650203983539E-4</v>
      </c>
    </row>
    <row r="73" spans="2:7">
      <c r="B73" s="252" t="s">
        <v>62</v>
      </c>
      <c r="C73" s="253" t="s">
        <v>65</v>
      </c>
      <c r="D73" s="304">
        <f>E17</f>
        <v>103264.69</v>
      </c>
      <c r="E73" s="224">
        <f>D73/E21</f>
        <v>1.2235260177566769E-3</v>
      </c>
    </row>
    <row r="74" spans="2:7">
      <c r="B74" s="236" t="s">
        <v>64</v>
      </c>
      <c r="C74" s="164" t="s">
        <v>66</v>
      </c>
      <c r="D74" s="302">
        <f>D58+D71+D72-D73</f>
        <v>84399259.600000009</v>
      </c>
      <c r="E74" s="222">
        <f>E58+E71+E72-E73</f>
        <v>0.99999999999999978</v>
      </c>
    </row>
    <row r="75" spans="2:7">
      <c r="B75" s="263" t="s">
        <v>4</v>
      </c>
      <c r="C75" s="157" t="s">
        <v>67</v>
      </c>
      <c r="D75" s="299">
        <f>D74</f>
        <v>84399259.600000009</v>
      </c>
      <c r="E75" s="220">
        <f>E74</f>
        <v>0.99999999999999978</v>
      </c>
    </row>
    <row r="76" spans="2:7">
      <c r="B76" s="263" t="s">
        <v>6</v>
      </c>
      <c r="C76" s="157" t="s">
        <v>116</v>
      </c>
      <c r="D76" s="299">
        <v>0</v>
      </c>
      <c r="E76" s="220">
        <v>0</v>
      </c>
    </row>
    <row r="77" spans="2:7" ht="13.5" thickBot="1">
      <c r="B77" s="254" t="s">
        <v>8</v>
      </c>
      <c r="C77" s="255" t="s">
        <v>117</v>
      </c>
      <c r="D77" s="305">
        <v>0</v>
      </c>
      <c r="E77" s="225">
        <v>0</v>
      </c>
    </row>
    <row r="78" spans="2:7">
      <c r="B78" s="267"/>
      <c r="C78" s="267"/>
      <c r="D78" s="193"/>
      <c r="E78" s="193"/>
    </row>
    <row r="79" spans="2:7">
      <c r="B79" s="1"/>
      <c r="C79" s="1"/>
      <c r="D79" s="193"/>
      <c r="E79" s="193"/>
    </row>
    <row r="80" spans="2:7">
      <c r="B80" s="1"/>
      <c r="C80" s="1"/>
      <c r="D80" s="193"/>
      <c r="E80" s="193"/>
    </row>
    <row r="81" spans="2:5">
      <c r="B81" s="1"/>
      <c r="C81" s="1"/>
      <c r="D81" s="193"/>
      <c r="E81" s="193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 codeName="Arkusz162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185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13105.27</v>
      </c>
      <c r="E11" s="230">
        <f>SUM(E12:E16)</f>
        <v>15168.76</v>
      </c>
    </row>
    <row r="12" spans="2:12">
      <c r="B12" s="121" t="s">
        <v>4</v>
      </c>
      <c r="C12" s="122" t="s">
        <v>5</v>
      </c>
      <c r="D12" s="307">
        <v>13105.27</v>
      </c>
      <c r="E12" s="226">
        <v>15168.76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13105.27</v>
      </c>
      <c r="E21" s="209">
        <f>E11-E17</f>
        <v>15168.76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12372.23</v>
      </c>
      <c r="E26" s="203">
        <f>D21</f>
        <v>13105.27</v>
      </c>
      <c r="G26" s="361"/>
    </row>
    <row r="27" spans="2:11">
      <c r="B27" s="8" t="s">
        <v>17</v>
      </c>
      <c r="C27" s="9" t="s">
        <v>108</v>
      </c>
      <c r="D27" s="287">
        <v>612.07000000000005</v>
      </c>
      <c r="E27" s="204">
        <v>554.85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788.16</v>
      </c>
      <c r="E28" s="205">
        <v>788.18999999999994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788.16</v>
      </c>
      <c r="E29" s="206">
        <v>788.17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0.02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176.09</v>
      </c>
      <c r="E32" s="205">
        <v>233.34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122.27</v>
      </c>
      <c r="E35" s="206">
        <v>160.07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53.82</v>
      </c>
      <c r="E37" s="206">
        <v>73.27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808.59</v>
      </c>
      <c r="E40" s="208">
        <v>1508.64</v>
      </c>
      <c r="G40" s="361"/>
    </row>
    <row r="41" spans="2:10" ht="13.5" thickBot="1">
      <c r="B41" s="87" t="s">
        <v>37</v>
      </c>
      <c r="C41" s="88" t="s">
        <v>38</v>
      </c>
      <c r="D41" s="342">
        <v>13792.89</v>
      </c>
      <c r="E41" s="209">
        <f>SUM(E26,E27,E40)</f>
        <v>15168.76</v>
      </c>
      <c r="F41" s="70"/>
      <c r="G41" s="361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172.7482</v>
      </c>
      <c r="E47" s="211">
        <v>172.71039999999999</v>
      </c>
      <c r="G47" s="351"/>
      <c r="H47" s="364"/>
    </row>
    <row r="48" spans="2:10">
      <c r="B48" s="133" t="s">
        <v>6</v>
      </c>
      <c r="C48" s="131" t="s">
        <v>41</v>
      </c>
      <c r="D48" s="293">
        <v>181.08029999999999</v>
      </c>
      <c r="E48" s="212">
        <v>179.70339999999999</v>
      </c>
      <c r="G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71.62</v>
      </c>
      <c r="E50" s="214">
        <v>75.88</v>
      </c>
    </row>
    <row r="51" spans="2:5">
      <c r="B51" s="132" t="s">
        <v>6</v>
      </c>
      <c r="C51" s="122" t="s">
        <v>111</v>
      </c>
      <c r="D51" s="293">
        <v>67.489999999999995</v>
      </c>
      <c r="E51" s="214">
        <v>69.34</v>
      </c>
    </row>
    <row r="52" spans="2:5">
      <c r="B52" s="132" t="s">
        <v>8</v>
      </c>
      <c r="C52" s="122" t="s">
        <v>112</v>
      </c>
      <c r="D52" s="293">
        <v>77.02</v>
      </c>
      <c r="E52" s="214">
        <v>84.820000000000007</v>
      </c>
    </row>
    <row r="53" spans="2:5" ht="13.5" thickBot="1">
      <c r="B53" s="134" t="s">
        <v>9</v>
      </c>
      <c r="C53" s="135" t="s">
        <v>41</v>
      </c>
      <c r="D53" s="295">
        <v>76.17</v>
      </c>
      <c r="E53" s="215">
        <v>84.41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15168.76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15168.76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15168.76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15168.76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1" right="0.75" top="0.56999999999999995" bottom="0.55000000000000004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 codeName="Arkusz165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42578125" style="22" bestFit="1" customWidth="1"/>
    <col min="3" max="3" width="77.7109375" style="22" customWidth="1"/>
    <col min="4" max="4" width="17.42578125" style="120" bestFit="1" customWidth="1"/>
    <col min="5" max="5" width="17.1406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9.140625" style="350" bestFit="1" customWidth="1"/>
    <col min="11" max="11" width="7.425781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173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109" t="s">
        <v>106</v>
      </c>
      <c r="D11" s="306">
        <v>160557.71</v>
      </c>
      <c r="E11" s="230">
        <f>SUM(E12:E16)</f>
        <v>152051.88</v>
      </c>
    </row>
    <row r="12" spans="2:12">
      <c r="B12" s="121" t="s">
        <v>4</v>
      </c>
      <c r="C12" s="122" t="s">
        <v>5</v>
      </c>
      <c r="D12" s="307">
        <v>160557.71</v>
      </c>
      <c r="E12" s="226">
        <v>152051.88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160557.71</v>
      </c>
      <c r="E21" s="209">
        <f>E11-E17</f>
        <v>152051.88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  <c r="H24" s="353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  <c r="H25" s="353"/>
    </row>
    <row r="26" spans="2:11">
      <c r="B26" s="83" t="s">
        <v>15</v>
      </c>
      <c r="C26" s="84" t="s">
        <v>16</v>
      </c>
      <c r="D26" s="341">
        <v>153599.48000000001</v>
      </c>
      <c r="E26" s="203">
        <f>D21</f>
        <v>160557.71</v>
      </c>
      <c r="G26" s="361"/>
      <c r="H26" s="353"/>
    </row>
    <row r="27" spans="2:11">
      <c r="B27" s="8" t="s">
        <v>17</v>
      </c>
      <c r="C27" s="9" t="s">
        <v>108</v>
      </c>
      <c r="D27" s="287">
        <v>1338.54</v>
      </c>
      <c r="E27" s="204">
        <v>-15423.480000000001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4018.2200000000003</v>
      </c>
      <c r="E28" s="205">
        <v>4068.98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4018.2200000000003</v>
      </c>
      <c r="E29" s="206">
        <v>4068.98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2679.68</v>
      </c>
      <c r="E32" s="205">
        <v>19492.46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1278.03</v>
      </c>
      <c r="E33" s="206">
        <v>18140.89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411.59000000000003</v>
      </c>
      <c r="E35" s="206">
        <v>389.54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990.06000000000006</v>
      </c>
      <c r="E37" s="206">
        <v>961.91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0.12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574.03</v>
      </c>
      <c r="E40" s="208">
        <v>6917.65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155512.04999999999</v>
      </c>
      <c r="E41" s="209">
        <f>SUM(E26,E27,E40)</f>
        <v>152051.87999999998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  <c r="H42" s="353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63"/>
    </row>
    <row r="47" spans="2:10">
      <c r="B47" s="132" t="s">
        <v>4</v>
      </c>
      <c r="C47" s="122" t="s">
        <v>40</v>
      </c>
      <c r="D47" s="293">
        <v>432.41879999999998</v>
      </c>
      <c r="E47" s="211">
        <v>443.2235</v>
      </c>
      <c r="G47" s="351"/>
      <c r="H47" s="363"/>
    </row>
    <row r="48" spans="2:10">
      <c r="B48" s="133" t="s">
        <v>6</v>
      </c>
      <c r="C48" s="131" t="s">
        <v>41</v>
      </c>
      <c r="D48" s="293">
        <v>436.20670000000001</v>
      </c>
      <c r="E48" s="212">
        <v>401.12880000000001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355.21</v>
      </c>
      <c r="E50" s="214">
        <v>362.25</v>
      </c>
    </row>
    <row r="51" spans="2:5">
      <c r="B51" s="132" t="s">
        <v>6</v>
      </c>
      <c r="C51" s="122" t="s">
        <v>111</v>
      </c>
      <c r="D51" s="293">
        <v>350.47</v>
      </c>
      <c r="E51" s="214">
        <v>359.61</v>
      </c>
    </row>
    <row r="52" spans="2:5">
      <c r="B52" s="132" t="s">
        <v>8</v>
      </c>
      <c r="C52" s="122" t="s">
        <v>112</v>
      </c>
      <c r="D52" s="293">
        <v>358.36</v>
      </c>
      <c r="E52" s="214">
        <v>379.76</v>
      </c>
    </row>
    <row r="53" spans="2:5" ht="13.5" thickBot="1">
      <c r="B53" s="134" t="s">
        <v>9</v>
      </c>
      <c r="C53" s="135" t="s">
        <v>41</v>
      </c>
      <c r="D53" s="295">
        <v>356.51</v>
      </c>
      <c r="E53" s="215">
        <v>379.06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23.2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152051.88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E12</f>
        <v>152051.88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f>E17</f>
        <v>0</v>
      </c>
      <c r="E73" s="21">
        <f>D73/E21</f>
        <v>0</v>
      </c>
    </row>
    <row r="74" spans="2:5">
      <c r="B74" s="111" t="s">
        <v>64</v>
      </c>
      <c r="C74" s="10" t="s">
        <v>66</v>
      </c>
      <c r="D74" s="302">
        <f>D58-D73</f>
        <v>152051.88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152051.88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&amp;C&amp;"Calibri"&amp;10&amp;K000000Confidential&amp;1#</oddHead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sheetPr codeName="Arkusz166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140625" style="22" bestFit="1" customWidth="1"/>
    <col min="3" max="3" width="77.7109375" style="22" customWidth="1"/>
    <col min="4" max="4" width="17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198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  <c r="G10" s="351"/>
    </row>
    <row r="11" spans="2:12">
      <c r="B11" s="78" t="s">
        <v>3</v>
      </c>
      <c r="C11" s="109" t="s">
        <v>106</v>
      </c>
      <c r="D11" s="306">
        <v>180488.31</v>
      </c>
      <c r="E11" s="230">
        <f>SUM(E12:E16)</f>
        <v>189052.82</v>
      </c>
    </row>
    <row r="12" spans="2:12">
      <c r="B12" s="121" t="s">
        <v>4</v>
      </c>
      <c r="C12" s="122" t="s">
        <v>5</v>
      </c>
      <c r="D12" s="307">
        <v>180488.31</v>
      </c>
      <c r="E12" s="226">
        <v>189052.82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180488.31</v>
      </c>
      <c r="E21" s="209">
        <f>E11-E17</f>
        <v>189052.82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195262.01</v>
      </c>
      <c r="E26" s="203">
        <f>D21</f>
        <v>180488.31</v>
      </c>
      <c r="G26" s="361"/>
    </row>
    <row r="27" spans="2:11">
      <c r="B27" s="8" t="s">
        <v>17</v>
      </c>
      <c r="C27" s="9" t="s">
        <v>108</v>
      </c>
      <c r="D27" s="287">
        <v>1682.94</v>
      </c>
      <c r="E27" s="204">
        <v>1925.1699999999998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3357.89</v>
      </c>
      <c r="E28" s="205">
        <v>3541.4700000000003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3357.87</v>
      </c>
      <c r="E29" s="206">
        <v>3541.42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0.02</v>
      </c>
      <c r="E31" s="206">
        <v>0.05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1674.95</v>
      </c>
      <c r="E32" s="205">
        <v>1616.3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0</v>
      </c>
      <c r="E33" s="206">
        <v>0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150.57</v>
      </c>
      <c r="E35" s="206">
        <v>132.84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1524.38</v>
      </c>
      <c r="E37" s="206">
        <v>1483.46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</v>
      </c>
      <c r="E39" s="207">
        <v>0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7252.24</v>
      </c>
      <c r="E40" s="208">
        <v>6639.34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204197.19</v>
      </c>
      <c r="E41" s="209">
        <f>SUM(E26,E27,E40)</f>
        <v>189052.82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796.37019999999995</v>
      </c>
      <c r="E47" s="211">
        <v>684.39369999999997</v>
      </c>
      <c r="G47" s="351"/>
      <c r="H47" s="364"/>
    </row>
    <row r="48" spans="2:10">
      <c r="B48" s="133" t="s">
        <v>6</v>
      </c>
      <c r="C48" s="131" t="s">
        <v>41</v>
      </c>
      <c r="D48" s="293">
        <v>803.07230000000004</v>
      </c>
      <c r="E48" s="212">
        <v>691.56389999999999</v>
      </c>
      <c r="G48" s="363"/>
      <c r="H48" s="364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245.19</v>
      </c>
      <c r="E50" s="214">
        <v>263.72000000000003</v>
      </c>
    </row>
    <row r="51" spans="2:5">
      <c r="B51" s="132" t="s">
        <v>6</v>
      </c>
      <c r="C51" s="122" t="s">
        <v>111</v>
      </c>
      <c r="D51" s="293">
        <v>245.17000000000002</v>
      </c>
      <c r="E51" s="214">
        <v>263.72000000000003</v>
      </c>
    </row>
    <row r="52" spans="2:5">
      <c r="B52" s="132" t="s">
        <v>8</v>
      </c>
      <c r="C52" s="122" t="s">
        <v>112</v>
      </c>
      <c r="D52" s="293">
        <v>254.31</v>
      </c>
      <c r="E52" s="214">
        <v>273.63</v>
      </c>
    </row>
    <row r="53" spans="2:5" ht="13.5" thickBot="1">
      <c r="B53" s="134" t="s">
        <v>9</v>
      </c>
      <c r="C53" s="135" t="s">
        <v>41</v>
      </c>
      <c r="D53" s="295">
        <v>254.27</v>
      </c>
      <c r="E53" s="215">
        <v>273.37</v>
      </c>
    </row>
    <row r="54" spans="2:5">
      <c r="B54" s="136"/>
      <c r="C54" s="13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189052.82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E12</f>
        <v>189052.82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f>E17</f>
        <v>0</v>
      </c>
      <c r="E73" s="72">
        <f>D73/E21</f>
        <v>0</v>
      </c>
    </row>
    <row r="74" spans="2:5">
      <c r="B74" s="111" t="s">
        <v>64</v>
      </c>
      <c r="C74" s="10" t="s">
        <v>66</v>
      </c>
      <c r="D74" s="302">
        <f>D58-D73</f>
        <v>189052.82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189052.82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55000000000000004" right="0.75" top="0.61" bottom="0.6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 codeName="Arkusz167"/>
  <dimension ref="A1:L81"/>
  <sheetViews>
    <sheetView zoomScale="64" zoomScaleNormal="64" workbookViewId="0">
      <selection activeCell="G1" sqref="G1:K1048576"/>
    </sheetView>
  </sheetViews>
  <sheetFormatPr defaultRowHeight="12.75"/>
  <cols>
    <col min="1" max="1" width="9.140625" style="22"/>
    <col min="2" max="2" width="4.5703125" style="22" bestFit="1" customWidth="1"/>
    <col min="3" max="3" width="77.7109375" style="22" customWidth="1"/>
    <col min="4" max="4" width="17.7109375" style="120" bestFit="1" customWidth="1"/>
    <col min="5" max="5" width="16.42578125" style="74" bestFit="1" customWidth="1"/>
    <col min="6" max="6" width="7.42578125" customWidth="1"/>
    <col min="7" max="7" width="18" style="350" customWidth="1"/>
    <col min="8" max="8" width="16.140625" style="350" customWidth="1"/>
    <col min="9" max="9" width="4.7109375" style="350" customWidth="1"/>
    <col min="10" max="10" width="8.5703125" style="350" bestFit="1" customWidth="1"/>
    <col min="11" max="11" width="7.140625" style="350" bestFit="1" customWidth="1"/>
    <col min="12" max="12" width="12.42578125" bestFit="1" customWidth="1"/>
  </cols>
  <sheetData>
    <row r="1" spans="2:12">
      <c r="B1" s="1"/>
      <c r="C1" s="1"/>
      <c r="D1" s="193"/>
      <c r="E1" s="2"/>
    </row>
    <row r="2" spans="2:12" ht="15.75">
      <c r="B2" s="387" t="s">
        <v>0</v>
      </c>
      <c r="C2" s="387"/>
      <c r="D2" s="387"/>
      <c r="E2" s="387"/>
      <c r="L2" s="66"/>
    </row>
    <row r="3" spans="2:12" ht="15.75">
      <c r="B3" s="387" t="s">
        <v>202</v>
      </c>
      <c r="C3" s="387"/>
      <c r="D3" s="387"/>
      <c r="E3" s="387"/>
    </row>
    <row r="4" spans="2:12" ht="15">
      <c r="B4" s="75"/>
      <c r="C4" s="75"/>
      <c r="D4" s="194"/>
      <c r="E4" s="75"/>
    </row>
    <row r="5" spans="2:12" ht="14.25">
      <c r="B5" s="388" t="s">
        <v>1</v>
      </c>
      <c r="C5" s="388"/>
      <c r="D5" s="388"/>
      <c r="E5" s="388"/>
    </row>
    <row r="6" spans="2:12" ht="14.25">
      <c r="B6" s="389" t="s">
        <v>174</v>
      </c>
      <c r="C6" s="389"/>
      <c r="D6" s="389"/>
      <c r="E6" s="389"/>
    </row>
    <row r="7" spans="2:12" ht="14.25">
      <c r="B7" s="77"/>
      <c r="C7" s="77"/>
      <c r="D7" s="195"/>
      <c r="E7" s="77"/>
    </row>
    <row r="8" spans="2:12" ht="13.5">
      <c r="B8" s="391" t="s">
        <v>18</v>
      </c>
      <c r="C8" s="396"/>
      <c r="D8" s="396"/>
      <c r="E8" s="396"/>
    </row>
    <row r="9" spans="2:12" ht="16.5" thickBot="1">
      <c r="B9" s="390" t="s">
        <v>100</v>
      </c>
      <c r="C9" s="390"/>
      <c r="D9" s="390"/>
      <c r="E9" s="390"/>
    </row>
    <row r="10" spans="2:12" ht="13.5" thickBot="1">
      <c r="B10" s="76"/>
      <c r="C10" s="69" t="s">
        <v>2</v>
      </c>
      <c r="D10" s="279" t="s">
        <v>199</v>
      </c>
      <c r="E10" s="158" t="s">
        <v>200</v>
      </c>
    </row>
    <row r="11" spans="2:12">
      <c r="B11" s="78" t="s">
        <v>3</v>
      </c>
      <c r="C11" s="109" t="s">
        <v>106</v>
      </c>
      <c r="D11" s="306">
        <v>275552.07</v>
      </c>
      <c r="E11" s="230">
        <f>SUM(E12:E16)</f>
        <v>324367.35999999999</v>
      </c>
    </row>
    <row r="12" spans="2:12">
      <c r="B12" s="121" t="s">
        <v>4</v>
      </c>
      <c r="C12" s="122" t="s">
        <v>5</v>
      </c>
      <c r="D12" s="307">
        <v>275552.07</v>
      </c>
      <c r="E12" s="226">
        <v>324367.35999999999</v>
      </c>
    </row>
    <row r="13" spans="2:12">
      <c r="B13" s="121" t="s">
        <v>6</v>
      </c>
      <c r="C13" s="123" t="s">
        <v>7</v>
      </c>
      <c r="D13" s="307">
        <v>0</v>
      </c>
      <c r="E13" s="278">
        <v>0</v>
      </c>
    </row>
    <row r="14" spans="2:12">
      <c r="B14" s="121" t="s">
        <v>8</v>
      </c>
      <c r="C14" s="123" t="s">
        <v>10</v>
      </c>
      <c r="D14" s="307">
        <v>0</v>
      </c>
      <c r="E14" s="278">
        <v>0</v>
      </c>
      <c r="G14" s="352"/>
    </row>
    <row r="15" spans="2:12">
      <c r="B15" s="121" t="s">
        <v>103</v>
      </c>
      <c r="C15" s="123" t="s">
        <v>11</v>
      </c>
      <c r="D15" s="307">
        <v>0</v>
      </c>
      <c r="E15" s="278">
        <v>0</v>
      </c>
    </row>
    <row r="16" spans="2:12">
      <c r="B16" s="124" t="s">
        <v>104</v>
      </c>
      <c r="C16" s="125" t="s">
        <v>12</v>
      </c>
      <c r="D16" s="308">
        <v>0</v>
      </c>
      <c r="E16" s="278">
        <v>0</v>
      </c>
    </row>
    <row r="17" spans="2:11">
      <c r="B17" s="8" t="s">
        <v>13</v>
      </c>
      <c r="C17" s="10" t="s">
        <v>65</v>
      </c>
      <c r="D17" s="309">
        <v>0</v>
      </c>
      <c r="E17" s="278">
        <v>0</v>
      </c>
    </row>
    <row r="18" spans="2:11">
      <c r="B18" s="121" t="s">
        <v>4</v>
      </c>
      <c r="C18" s="122" t="s">
        <v>11</v>
      </c>
      <c r="D18" s="308">
        <v>0</v>
      </c>
      <c r="E18" s="278">
        <v>0</v>
      </c>
    </row>
    <row r="19" spans="2:11">
      <c r="B19" s="121" t="s">
        <v>6</v>
      </c>
      <c r="C19" s="123" t="s">
        <v>105</v>
      </c>
      <c r="D19" s="307">
        <v>0</v>
      </c>
      <c r="E19" s="278">
        <v>0</v>
      </c>
    </row>
    <row r="20" spans="2:11" ht="13.5" thickBot="1">
      <c r="B20" s="126" t="s">
        <v>8</v>
      </c>
      <c r="C20" s="127" t="s">
        <v>14</v>
      </c>
      <c r="D20" s="310">
        <v>0</v>
      </c>
      <c r="E20" s="278">
        <v>0</v>
      </c>
    </row>
    <row r="21" spans="2:11" ht="13.5" thickBot="1">
      <c r="B21" s="398" t="s">
        <v>107</v>
      </c>
      <c r="C21" s="399"/>
      <c r="D21" s="311">
        <v>275552.07</v>
      </c>
      <c r="E21" s="209">
        <f>E11-E17</f>
        <v>324367.35999999999</v>
      </c>
      <c r="F21" s="70"/>
      <c r="G21" s="354"/>
      <c r="H21" s="355"/>
      <c r="J21" s="356"/>
      <c r="K21" s="355"/>
    </row>
    <row r="22" spans="2:11">
      <c r="B22" s="3"/>
      <c r="C22" s="6"/>
      <c r="D22" s="232"/>
      <c r="E22" s="7"/>
      <c r="G22" s="354"/>
      <c r="H22" s="383"/>
    </row>
    <row r="23" spans="2:11" ht="13.5">
      <c r="B23" s="391" t="s">
        <v>101</v>
      </c>
      <c r="C23" s="400"/>
      <c r="D23" s="400"/>
      <c r="E23" s="400"/>
      <c r="G23" s="351"/>
    </row>
    <row r="24" spans="2:11" ht="14.25" thickBot="1">
      <c r="B24" s="390" t="s">
        <v>102</v>
      </c>
      <c r="C24" s="401"/>
      <c r="D24" s="401"/>
      <c r="E24" s="401"/>
    </row>
    <row r="25" spans="2:11" ht="13.5" thickBot="1">
      <c r="B25" s="76"/>
      <c r="C25" s="128" t="s">
        <v>2</v>
      </c>
      <c r="D25" s="279" t="s">
        <v>201</v>
      </c>
      <c r="E25" s="229" t="s">
        <v>200</v>
      </c>
    </row>
    <row r="26" spans="2:11">
      <c r="B26" s="83" t="s">
        <v>15</v>
      </c>
      <c r="C26" s="84" t="s">
        <v>16</v>
      </c>
      <c r="D26" s="341">
        <v>267557.78000000003</v>
      </c>
      <c r="E26" s="203">
        <f>D21</f>
        <v>275552.07</v>
      </c>
      <c r="G26" s="361"/>
    </row>
    <row r="27" spans="2:11">
      <c r="B27" s="8" t="s">
        <v>17</v>
      </c>
      <c r="C27" s="9" t="s">
        <v>108</v>
      </c>
      <c r="D27" s="287">
        <v>-1041.08</v>
      </c>
      <c r="E27" s="204">
        <v>8310.2199999999993</v>
      </c>
      <c r="F27" s="66"/>
      <c r="G27" s="361"/>
      <c r="H27" s="359"/>
      <c r="I27" s="351"/>
      <c r="J27" s="361"/>
    </row>
    <row r="28" spans="2:11">
      <c r="B28" s="8" t="s">
        <v>18</v>
      </c>
      <c r="C28" s="9" t="s">
        <v>19</v>
      </c>
      <c r="D28" s="287">
        <v>13229.85</v>
      </c>
      <c r="E28" s="205">
        <v>13514.58</v>
      </c>
      <c r="F28" s="66"/>
      <c r="G28" s="351"/>
      <c r="H28" s="359"/>
      <c r="I28" s="351"/>
      <c r="J28" s="361"/>
    </row>
    <row r="29" spans="2:11">
      <c r="B29" s="129" t="s">
        <v>4</v>
      </c>
      <c r="C29" s="122" t="s">
        <v>20</v>
      </c>
      <c r="D29" s="288">
        <v>13229.85</v>
      </c>
      <c r="E29" s="206">
        <v>13514.58</v>
      </c>
      <c r="F29" s="66"/>
      <c r="G29" s="351"/>
      <c r="H29" s="359"/>
      <c r="I29" s="351"/>
      <c r="J29" s="361"/>
    </row>
    <row r="30" spans="2:11">
      <c r="B30" s="129" t="s">
        <v>6</v>
      </c>
      <c r="C30" s="122" t="s">
        <v>21</v>
      </c>
      <c r="D30" s="288">
        <v>0</v>
      </c>
      <c r="E30" s="206">
        <v>0</v>
      </c>
      <c r="F30" s="66"/>
      <c r="G30" s="351"/>
      <c r="H30" s="359"/>
      <c r="I30" s="351"/>
      <c r="J30" s="361"/>
    </row>
    <row r="31" spans="2:11">
      <c r="B31" s="129" t="s">
        <v>8</v>
      </c>
      <c r="C31" s="122" t="s">
        <v>22</v>
      </c>
      <c r="D31" s="288">
        <v>0</v>
      </c>
      <c r="E31" s="206">
        <v>0</v>
      </c>
      <c r="F31" s="66"/>
      <c r="G31" s="351"/>
      <c r="H31" s="359"/>
      <c r="I31" s="351"/>
      <c r="J31" s="361"/>
    </row>
    <row r="32" spans="2:11">
      <c r="B32" s="80" t="s">
        <v>23</v>
      </c>
      <c r="C32" s="10" t="s">
        <v>24</v>
      </c>
      <c r="D32" s="287">
        <v>14270.93</v>
      </c>
      <c r="E32" s="205">
        <v>5204.3600000000006</v>
      </c>
      <c r="F32" s="66"/>
      <c r="G32" s="361"/>
      <c r="H32" s="359"/>
      <c r="I32" s="351"/>
      <c r="J32" s="361"/>
    </row>
    <row r="33" spans="2:10">
      <c r="B33" s="129" t="s">
        <v>4</v>
      </c>
      <c r="C33" s="122" t="s">
        <v>25</v>
      </c>
      <c r="D33" s="288">
        <v>12147.54</v>
      </c>
      <c r="E33" s="206">
        <v>2948.38</v>
      </c>
      <c r="F33" s="66"/>
      <c r="G33" s="351"/>
      <c r="H33" s="359"/>
      <c r="I33" s="351"/>
      <c r="J33" s="361"/>
    </row>
    <row r="34" spans="2:10">
      <c r="B34" s="129" t="s">
        <v>6</v>
      </c>
      <c r="C34" s="122" t="s">
        <v>26</v>
      </c>
      <c r="D34" s="288">
        <v>0</v>
      </c>
      <c r="E34" s="206">
        <v>0</v>
      </c>
      <c r="F34" s="66"/>
      <c r="G34" s="351"/>
      <c r="H34" s="359"/>
      <c r="I34" s="351"/>
      <c r="J34" s="361"/>
    </row>
    <row r="35" spans="2:10">
      <c r="B35" s="129" t="s">
        <v>8</v>
      </c>
      <c r="C35" s="122" t="s">
        <v>27</v>
      </c>
      <c r="D35" s="288">
        <v>778.61</v>
      </c>
      <c r="E35" s="206">
        <v>782.92</v>
      </c>
      <c r="F35" s="66"/>
      <c r="G35" s="351"/>
      <c r="H35" s="359"/>
      <c r="I35" s="351"/>
      <c r="J35" s="361"/>
    </row>
    <row r="36" spans="2:10">
      <c r="B36" s="129" t="s">
        <v>9</v>
      </c>
      <c r="C36" s="122" t="s">
        <v>28</v>
      </c>
      <c r="D36" s="288">
        <v>0</v>
      </c>
      <c r="E36" s="206">
        <v>0</v>
      </c>
      <c r="F36" s="66"/>
      <c r="G36" s="351"/>
      <c r="H36" s="359"/>
      <c r="I36" s="351"/>
      <c r="J36" s="361"/>
    </row>
    <row r="37" spans="2:10" ht="25.5">
      <c r="B37" s="129" t="s">
        <v>29</v>
      </c>
      <c r="C37" s="122" t="s">
        <v>30</v>
      </c>
      <c r="D37" s="288">
        <v>1344.7</v>
      </c>
      <c r="E37" s="206">
        <v>1473.04</v>
      </c>
      <c r="F37" s="66"/>
      <c r="G37" s="351"/>
      <c r="H37" s="359"/>
      <c r="I37" s="351"/>
      <c r="J37" s="361"/>
    </row>
    <row r="38" spans="2:10">
      <c r="B38" s="129" t="s">
        <v>31</v>
      </c>
      <c r="C38" s="122" t="s">
        <v>32</v>
      </c>
      <c r="D38" s="288">
        <v>0</v>
      </c>
      <c r="E38" s="206">
        <v>0</v>
      </c>
      <c r="F38" s="66"/>
      <c r="G38" s="351"/>
      <c r="H38" s="359"/>
      <c r="I38" s="351"/>
      <c r="J38" s="361"/>
    </row>
    <row r="39" spans="2:10">
      <c r="B39" s="130" t="s">
        <v>33</v>
      </c>
      <c r="C39" s="131" t="s">
        <v>34</v>
      </c>
      <c r="D39" s="289">
        <v>0.08</v>
      </c>
      <c r="E39" s="207">
        <v>0.02</v>
      </c>
      <c r="F39" s="66"/>
      <c r="G39" s="351"/>
      <c r="H39" s="359"/>
      <c r="I39" s="351"/>
      <c r="J39" s="361"/>
    </row>
    <row r="40" spans="2:10" ht="13.5" thickBot="1">
      <c r="B40" s="85" t="s">
        <v>35</v>
      </c>
      <c r="C40" s="86" t="s">
        <v>36</v>
      </c>
      <c r="D40" s="290">
        <v>22830.880000000001</v>
      </c>
      <c r="E40" s="208">
        <v>40505.07</v>
      </c>
      <c r="G40" s="361"/>
      <c r="H40" s="353"/>
    </row>
    <row r="41" spans="2:10" ht="13.5" thickBot="1">
      <c r="B41" s="87" t="s">
        <v>37</v>
      </c>
      <c r="C41" s="88" t="s">
        <v>38</v>
      </c>
      <c r="D41" s="342">
        <v>289347.58</v>
      </c>
      <c r="E41" s="209">
        <f>SUM(E26,E27,E40)</f>
        <v>324367.35999999999</v>
      </c>
      <c r="F41" s="70"/>
      <c r="G41" s="361"/>
      <c r="H41" s="353"/>
    </row>
    <row r="42" spans="2:10">
      <c r="B42" s="81"/>
      <c r="C42" s="81"/>
      <c r="D42" s="117"/>
      <c r="E42" s="82"/>
      <c r="F42" s="70"/>
      <c r="G42" s="352"/>
    </row>
    <row r="43" spans="2:10" ht="13.5">
      <c r="B43" s="391" t="s">
        <v>60</v>
      </c>
      <c r="C43" s="392"/>
      <c r="D43" s="392"/>
      <c r="E43" s="392"/>
      <c r="G43" s="351"/>
    </row>
    <row r="44" spans="2:10" ht="14.25" thickBot="1">
      <c r="B44" s="390" t="s">
        <v>118</v>
      </c>
      <c r="C44" s="393"/>
      <c r="D44" s="393"/>
      <c r="E44" s="393"/>
      <c r="G44" s="351"/>
    </row>
    <row r="45" spans="2:10" ht="13.5" thickBot="1">
      <c r="B45" s="76"/>
      <c r="C45" s="24" t="s">
        <v>39</v>
      </c>
      <c r="D45" s="279" t="s">
        <v>201</v>
      </c>
      <c r="E45" s="229" t="s">
        <v>200</v>
      </c>
      <c r="G45" s="351"/>
    </row>
    <row r="46" spans="2:10">
      <c r="B46" s="12" t="s">
        <v>18</v>
      </c>
      <c r="C46" s="25" t="s">
        <v>109</v>
      </c>
      <c r="D46" s="292"/>
      <c r="E46" s="23"/>
      <c r="G46" s="351"/>
    </row>
    <row r="47" spans="2:10">
      <c r="B47" s="132" t="s">
        <v>4</v>
      </c>
      <c r="C47" s="122" t="s">
        <v>40</v>
      </c>
      <c r="D47" s="293">
        <v>661.3877</v>
      </c>
      <c r="E47" s="211">
        <v>663.72500000000002</v>
      </c>
      <c r="G47" s="351"/>
      <c r="H47" s="364"/>
    </row>
    <row r="48" spans="2:10">
      <c r="B48" s="133" t="s">
        <v>6</v>
      </c>
      <c r="C48" s="131" t="s">
        <v>41</v>
      </c>
      <c r="D48" s="293">
        <v>659.2713</v>
      </c>
      <c r="E48" s="212">
        <v>682.36149999999998</v>
      </c>
      <c r="G48" s="363"/>
    </row>
    <row r="49" spans="2:5">
      <c r="B49" s="105" t="s">
        <v>23</v>
      </c>
      <c r="C49" s="107" t="s">
        <v>110</v>
      </c>
      <c r="D49" s="294"/>
      <c r="E49" s="213"/>
    </row>
    <row r="50" spans="2:5">
      <c r="B50" s="132" t="s">
        <v>4</v>
      </c>
      <c r="C50" s="122" t="s">
        <v>40</v>
      </c>
      <c r="D50" s="293">
        <v>404.54</v>
      </c>
      <c r="E50" s="214">
        <v>415.16</v>
      </c>
    </row>
    <row r="51" spans="2:5">
      <c r="B51" s="132" t="s">
        <v>6</v>
      </c>
      <c r="C51" s="122" t="s">
        <v>111</v>
      </c>
      <c r="D51" s="293">
        <v>392.07</v>
      </c>
      <c r="E51" s="214">
        <v>415.16</v>
      </c>
    </row>
    <row r="52" spans="2:5">
      <c r="B52" s="132" t="s">
        <v>8</v>
      </c>
      <c r="C52" s="122" t="s">
        <v>112</v>
      </c>
      <c r="D52" s="293">
        <v>438.89</v>
      </c>
      <c r="E52" s="214">
        <v>477.53000000000003</v>
      </c>
    </row>
    <row r="53" spans="2:5" ht="13.5" thickBot="1">
      <c r="B53" s="134" t="s">
        <v>9</v>
      </c>
      <c r="C53" s="135" t="s">
        <v>41</v>
      </c>
      <c r="D53" s="295">
        <v>438.89</v>
      </c>
      <c r="E53" s="215">
        <v>475.36</v>
      </c>
    </row>
    <row r="54" spans="2:5">
      <c r="B54" s="96"/>
      <c r="C54" s="97"/>
      <c r="D54" s="216"/>
      <c r="E54" s="98"/>
    </row>
    <row r="55" spans="2:5" ht="13.5">
      <c r="B55" s="391" t="s">
        <v>62</v>
      </c>
      <c r="C55" s="396"/>
      <c r="D55" s="396"/>
      <c r="E55" s="396"/>
    </row>
    <row r="56" spans="2:5" ht="14.25" thickBot="1">
      <c r="B56" s="390" t="s">
        <v>113</v>
      </c>
      <c r="C56" s="397"/>
      <c r="D56" s="397"/>
      <c r="E56" s="397"/>
    </row>
    <row r="57" spans="2:5" ht="34.5" thickBot="1">
      <c r="B57" s="385" t="s">
        <v>42</v>
      </c>
      <c r="C57" s="386"/>
      <c r="D57" s="296" t="s">
        <v>119</v>
      </c>
      <c r="E57" s="16" t="s">
        <v>114</v>
      </c>
    </row>
    <row r="58" spans="2:5">
      <c r="B58" s="17" t="s">
        <v>18</v>
      </c>
      <c r="C58" s="108" t="s">
        <v>43</v>
      </c>
      <c r="D58" s="297">
        <f>D64</f>
        <v>324367.35999999999</v>
      </c>
      <c r="E58" s="26">
        <f>D58/E21</f>
        <v>1</v>
      </c>
    </row>
    <row r="59" spans="2:5" ht="25.5">
      <c r="B59" s="106" t="s">
        <v>4</v>
      </c>
      <c r="C59" s="11" t="s">
        <v>44</v>
      </c>
      <c r="D59" s="298">
        <v>0</v>
      </c>
      <c r="E59" s="72">
        <v>0</v>
      </c>
    </row>
    <row r="60" spans="2:5" ht="25.5">
      <c r="B60" s="89" t="s">
        <v>6</v>
      </c>
      <c r="C60" s="5" t="s">
        <v>45</v>
      </c>
      <c r="D60" s="299">
        <v>0</v>
      </c>
      <c r="E60" s="71">
        <v>0</v>
      </c>
    </row>
    <row r="61" spans="2:5">
      <c r="B61" s="89" t="s">
        <v>8</v>
      </c>
      <c r="C61" s="5" t="s">
        <v>46</v>
      </c>
      <c r="D61" s="299">
        <v>0</v>
      </c>
      <c r="E61" s="71">
        <v>0</v>
      </c>
    </row>
    <row r="62" spans="2:5">
      <c r="B62" s="89" t="s">
        <v>9</v>
      </c>
      <c r="C62" s="5" t="s">
        <v>47</v>
      </c>
      <c r="D62" s="299">
        <v>0</v>
      </c>
      <c r="E62" s="71">
        <v>0</v>
      </c>
    </row>
    <row r="63" spans="2:5">
      <c r="B63" s="89" t="s">
        <v>29</v>
      </c>
      <c r="C63" s="5" t="s">
        <v>48</v>
      </c>
      <c r="D63" s="299">
        <v>0</v>
      </c>
      <c r="E63" s="71">
        <v>0</v>
      </c>
    </row>
    <row r="64" spans="2:5">
      <c r="B64" s="106" t="s">
        <v>31</v>
      </c>
      <c r="C64" s="11" t="s">
        <v>49</v>
      </c>
      <c r="D64" s="298">
        <f>E21</f>
        <v>324367.35999999999</v>
      </c>
      <c r="E64" s="72">
        <f>E58</f>
        <v>1</v>
      </c>
    </row>
    <row r="65" spans="2:5">
      <c r="B65" s="106" t="s">
        <v>33</v>
      </c>
      <c r="C65" s="11" t="s">
        <v>115</v>
      </c>
      <c r="D65" s="298">
        <v>0</v>
      </c>
      <c r="E65" s="72">
        <v>0</v>
      </c>
    </row>
    <row r="66" spans="2:5">
      <c r="B66" s="106" t="s">
        <v>50</v>
      </c>
      <c r="C66" s="11" t="s">
        <v>51</v>
      </c>
      <c r="D66" s="298">
        <v>0</v>
      </c>
      <c r="E66" s="72">
        <v>0</v>
      </c>
    </row>
    <row r="67" spans="2:5">
      <c r="B67" s="89" t="s">
        <v>52</v>
      </c>
      <c r="C67" s="5" t="s">
        <v>53</v>
      </c>
      <c r="D67" s="299">
        <v>0</v>
      </c>
      <c r="E67" s="71">
        <v>0</v>
      </c>
    </row>
    <row r="68" spans="2:5">
      <c r="B68" s="89" t="s">
        <v>54</v>
      </c>
      <c r="C68" s="5" t="s">
        <v>55</v>
      </c>
      <c r="D68" s="299">
        <v>0</v>
      </c>
      <c r="E68" s="71">
        <v>0</v>
      </c>
    </row>
    <row r="69" spans="2:5">
      <c r="B69" s="89" t="s">
        <v>56</v>
      </c>
      <c r="C69" s="5" t="s">
        <v>57</v>
      </c>
      <c r="D69" s="321">
        <v>0</v>
      </c>
      <c r="E69" s="71">
        <v>0</v>
      </c>
    </row>
    <row r="70" spans="2:5">
      <c r="B70" s="110" t="s">
        <v>58</v>
      </c>
      <c r="C70" s="100" t="s">
        <v>59</v>
      </c>
      <c r="D70" s="301">
        <v>0</v>
      </c>
      <c r="E70" s="101">
        <v>0</v>
      </c>
    </row>
    <row r="71" spans="2:5">
      <c r="B71" s="111" t="s">
        <v>23</v>
      </c>
      <c r="C71" s="10" t="s">
        <v>61</v>
      </c>
      <c r="D71" s="302">
        <v>0</v>
      </c>
      <c r="E71" s="60">
        <v>0</v>
      </c>
    </row>
    <row r="72" spans="2:5">
      <c r="B72" s="112" t="s">
        <v>60</v>
      </c>
      <c r="C72" s="103" t="s">
        <v>63</v>
      </c>
      <c r="D72" s="303">
        <f>E14</f>
        <v>0</v>
      </c>
      <c r="E72" s="104">
        <v>0</v>
      </c>
    </row>
    <row r="73" spans="2:5">
      <c r="B73" s="113" t="s">
        <v>62</v>
      </c>
      <c r="C73" s="20" t="s">
        <v>65</v>
      </c>
      <c r="D73" s="304">
        <v>0</v>
      </c>
      <c r="E73" s="21">
        <v>0</v>
      </c>
    </row>
    <row r="74" spans="2:5">
      <c r="B74" s="111" t="s">
        <v>64</v>
      </c>
      <c r="C74" s="10" t="s">
        <v>66</v>
      </c>
      <c r="D74" s="302">
        <f>D58</f>
        <v>324367.35999999999</v>
      </c>
      <c r="E74" s="60">
        <f>E58+E72-E73</f>
        <v>1</v>
      </c>
    </row>
    <row r="75" spans="2:5">
      <c r="B75" s="89" t="s">
        <v>4</v>
      </c>
      <c r="C75" s="5" t="s">
        <v>67</v>
      </c>
      <c r="D75" s="299">
        <f>D74</f>
        <v>324367.35999999999</v>
      </c>
      <c r="E75" s="71">
        <f>E74</f>
        <v>1</v>
      </c>
    </row>
    <row r="76" spans="2:5">
      <c r="B76" s="89" t="s">
        <v>6</v>
      </c>
      <c r="C76" s="5" t="s">
        <v>116</v>
      </c>
      <c r="D76" s="299">
        <v>0</v>
      </c>
      <c r="E76" s="71">
        <v>0</v>
      </c>
    </row>
    <row r="77" spans="2:5" ht="13.5" thickBot="1">
      <c r="B77" s="90" t="s">
        <v>8</v>
      </c>
      <c r="C77" s="15" t="s">
        <v>117</v>
      </c>
      <c r="D77" s="305">
        <v>0</v>
      </c>
      <c r="E77" s="73">
        <v>0</v>
      </c>
    </row>
    <row r="78" spans="2:5">
      <c r="B78" s="1"/>
      <c r="C78" s="1"/>
      <c r="D78" s="193"/>
      <c r="E78" s="2"/>
    </row>
    <row r="79" spans="2:5">
      <c r="B79" s="1"/>
      <c r="C79" s="1"/>
      <c r="D79" s="193"/>
      <c r="E79" s="2"/>
    </row>
    <row r="80" spans="2:5">
      <c r="B80" s="1"/>
      <c r="C80" s="1"/>
      <c r="D80" s="193"/>
      <c r="E80" s="2"/>
    </row>
    <row r="81" spans="2:5">
      <c r="B81" s="1"/>
      <c r="C81" s="1"/>
      <c r="D81" s="193"/>
      <c r="E81" s="2"/>
    </row>
  </sheetData>
  <mergeCells count="14">
    <mergeCell ref="B55:E55"/>
    <mergeCell ref="B56:E56"/>
    <mergeCell ref="B57:C57"/>
    <mergeCell ref="B2:E2"/>
    <mergeCell ref="B3:E3"/>
    <mergeCell ref="B5:E5"/>
    <mergeCell ref="B6:E6"/>
    <mergeCell ref="B8:E8"/>
    <mergeCell ref="B9:E9"/>
    <mergeCell ref="B21:C21"/>
    <mergeCell ref="B23:E23"/>
    <mergeCell ref="B24:E24"/>
    <mergeCell ref="B43:E43"/>
    <mergeCell ref="B44:E44"/>
  </mergeCells>
  <phoneticPr fontId="10" type="noConversion"/>
  <pageMargins left="0.6" right="0.75" top="0.55000000000000004" bottom="0.5" header="0.5" footer="0.5"/>
  <pageSetup paperSize="9" scale="70" orientation="portrait" r:id="rId1"/>
  <headerFooter alignWithMargins="0">
    <oddHeader>&amp;C&amp;"Calibri"&amp;10&amp;K000000Confidential&amp;1#</oddHeader>
  </headerFooter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sheetPr codeName="Arkusz173"/>
  <dimension ref="A1:Q49"/>
  <sheetViews>
    <sheetView topLeftCell="A7" zoomScale="80" zoomScaleNormal="80" workbookViewId="0">
      <selection activeCell="H28" sqref="H28"/>
    </sheetView>
  </sheetViews>
  <sheetFormatPr defaultRowHeight="12.75"/>
  <cols>
    <col min="3" max="3" width="13.85546875" customWidth="1"/>
    <col min="4" max="4" width="19" customWidth="1"/>
    <col min="5" max="5" width="18.5703125" customWidth="1"/>
    <col min="6" max="6" width="17.85546875" customWidth="1"/>
    <col min="7" max="7" width="18.7109375" customWidth="1"/>
    <col min="8" max="8" width="18.7109375" bestFit="1" customWidth="1"/>
    <col min="9" max="9" width="20" customWidth="1"/>
    <col min="10" max="10" width="16.7109375" customWidth="1"/>
    <col min="11" max="11" width="18.85546875" customWidth="1"/>
    <col min="12" max="12" width="16" customWidth="1"/>
    <col min="13" max="13" width="14" customWidth="1"/>
    <col min="16" max="16" width="16.42578125" bestFit="1" customWidth="1"/>
    <col min="17" max="17" width="12.42578125" bestFit="1" customWidth="1"/>
  </cols>
  <sheetData>
    <row r="1" spans="1:17">
      <c r="A1" s="27"/>
      <c r="B1" s="28"/>
      <c r="C1" s="28" t="s">
        <v>89</v>
      </c>
      <c r="D1" s="29"/>
      <c r="E1" s="29"/>
      <c r="F1" s="29"/>
      <c r="G1" s="29"/>
      <c r="H1" s="143"/>
      <c r="I1" s="28"/>
      <c r="J1" s="27"/>
    </row>
    <row r="2" spans="1:17">
      <c r="A2" s="27"/>
      <c r="B2" s="28"/>
      <c r="C2" s="28" t="s">
        <v>90</v>
      </c>
      <c r="D2" s="29"/>
      <c r="E2" s="29"/>
      <c r="F2" s="29"/>
      <c r="G2" s="29"/>
      <c r="H2" s="143"/>
      <c r="I2" s="28"/>
      <c r="J2" s="27"/>
    </row>
    <row r="3" spans="1:17">
      <c r="A3" s="27"/>
      <c r="B3" s="28"/>
      <c r="C3" s="28" t="s">
        <v>91</v>
      </c>
      <c r="D3" s="29"/>
      <c r="E3" s="29"/>
      <c r="F3" s="29"/>
      <c r="G3" s="29"/>
      <c r="H3" s="143"/>
      <c r="I3" s="28"/>
      <c r="J3" s="27"/>
    </row>
    <row r="4" spans="1:17">
      <c r="A4" s="27"/>
      <c r="B4" s="28"/>
      <c r="C4" s="28" t="s">
        <v>92</v>
      </c>
      <c r="D4" s="29"/>
      <c r="E4" s="29"/>
      <c r="F4" s="29"/>
      <c r="G4" s="29"/>
      <c r="H4" s="28"/>
      <c r="I4" s="28"/>
      <c r="J4" s="27"/>
    </row>
    <row r="5" spans="1:17">
      <c r="A5" s="27"/>
      <c r="B5" s="28"/>
      <c r="C5" s="28" t="s">
        <v>207</v>
      </c>
      <c r="D5" s="29"/>
      <c r="E5" s="29"/>
      <c r="F5" s="29"/>
      <c r="G5" s="142"/>
      <c r="H5" s="143"/>
      <c r="I5" s="146"/>
      <c r="J5" s="65"/>
      <c r="K5" s="147"/>
    </row>
    <row r="6" spans="1:17" ht="13.5" thickBot="1">
      <c r="A6" s="27"/>
      <c r="B6" s="28"/>
      <c r="C6" s="28"/>
      <c r="D6" s="29"/>
      <c r="E6" s="29"/>
      <c r="F6" s="29"/>
      <c r="G6" s="142"/>
      <c r="H6" s="143"/>
      <c r="I6" s="146"/>
      <c r="J6" s="65"/>
      <c r="K6" s="66"/>
    </row>
    <row r="7" spans="1:17">
      <c r="A7" s="27"/>
      <c r="B7" s="30"/>
      <c r="C7" s="31"/>
      <c r="D7" s="32"/>
      <c r="E7" s="33"/>
      <c r="F7" s="34"/>
      <c r="G7" s="34"/>
      <c r="H7" s="49"/>
      <c r="I7" s="35"/>
      <c r="J7" s="27"/>
    </row>
    <row r="8" spans="1:17">
      <c r="A8" s="27"/>
      <c r="B8" s="36"/>
      <c r="C8" s="35"/>
      <c r="D8" s="37"/>
      <c r="E8" s="38"/>
      <c r="F8" s="34"/>
      <c r="G8" s="34"/>
      <c r="H8" s="68"/>
      <c r="I8" s="49"/>
      <c r="J8" s="27"/>
    </row>
    <row r="9" spans="1:17">
      <c r="A9" s="27"/>
      <c r="B9" s="36"/>
      <c r="C9" s="35"/>
      <c r="D9" s="160">
        <v>45473</v>
      </c>
      <c r="E9" s="160">
        <v>45838</v>
      </c>
      <c r="F9" s="34"/>
      <c r="G9" s="142"/>
      <c r="H9" s="143"/>
      <c r="I9" s="143"/>
      <c r="J9" s="65"/>
    </row>
    <row r="10" spans="1:17" ht="13.5" thickBot="1">
      <c r="A10" s="27"/>
      <c r="B10" s="39"/>
      <c r="C10" s="40"/>
      <c r="D10" s="41"/>
      <c r="E10" s="42"/>
      <c r="F10" s="34"/>
      <c r="G10" s="142"/>
      <c r="H10" s="143"/>
      <c r="I10" s="143"/>
      <c r="J10" s="177"/>
    </row>
    <row r="11" spans="1:17">
      <c r="A11" s="27"/>
      <c r="B11" s="36"/>
      <c r="C11" s="35"/>
      <c r="D11" s="37"/>
      <c r="E11" s="38"/>
      <c r="F11" s="35"/>
      <c r="G11" s="34"/>
      <c r="H11" s="35"/>
      <c r="I11" s="35"/>
      <c r="J11" s="27"/>
    </row>
    <row r="12" spans="1:17">
      <c r="A12" s="27"/>
      <c r="B12" s="36"/>
      <c r="C12" s="35"/>
      <c r="D12" s="43"/>
      <c r="E12" s="44"/>
      <c r="F12" s="35"/>
      <c r="G12" s="144"/>
      <c r="H12" s="150"/>
      <c r="I12" s="68"/>
      <c r="J12" s="65"/>
      <c r="L12" s="66"/>
    </row>
    <row r="13" spans="1:17">
      <c r="A13" s="27"/>
      <c r="B13" s="45" t="s">
        <v>93</v>
      </c>
      <c r="C13" s="46"/>
      <c r="D13" s="191">
        <v>57899345.830000006</v>
      </c>
      <c r="E13" s="192">
        <v>57475315.68</v>
      </c>
      <c r="F13" s="49"/>
      <c r="G13" s="144"/>
      <c r="H13" s="68"/>
      <c r="I13" s="68"/>
      <c r="J13" s="27"/>
      <c r="K13" s="66"/>
      <c r="L13" s="66"/>
    </row>
    <row r="14" spans="1:17">
      <c r="A14" s="27"/>
      <c r="B14" s="45"/>
      <c r="C14" s="46"/>
      <c r="D14" s="47"/>
      <c r="E14" s="48"/>
      <c r="F14" s="49"/>
      <c r="G14" s="67"/>
      <c r="H14" s="115"/>
      <c r="I14" s="49"/>
      <c r="J14" s="27"/>
      <c r="L14" s="66"/>
      <c r="M14" s="66"/>
    </row>
    <row r="15" spans="1:17">
      <c r="A15" s="27"/>
      <c r="B15" s="45"/>
      <c r="C15" s="46"/>
      <c r="D15" s="47"/>
      <c r="E15" s="48"/>
      <c r="F15" s="49"/>
      <c r="G15" s="118"/>
      <c r="H15" s="189"/>
      <c r="I15" s="190"/>
      <c r="J15" s="175"/>
      <c r="K15" s="66"/>
      <c r="L15" s="156"/>
      <c r="M15" s="156"/>
      <c r="Q15" s="66"/>
    </row>
    <row r="16" spans="1:17" ht="13.5" thickBot="1">
      <c r="A16" s="27"/>
      <c r="B16" s="45"/>
      <c r="C16" s="46"/>
      <c r="D16" s="47"/>
      <c r="E16" s="48"/>
      <c r="F16" s="49"/>
      <c r="G16" s="118"/>
      <c r="H16" s="66"/>
      <c r="I16" s="65"/>
      <c r="J16" s="27"/>
      <c r="K16" s="148"/>
      <c r="L16" s="66"/>
      <c r="M16" s="66"/>
    </row>
    <row r="17" spans="1:16">
      <c r="A17" s="27"/>
      <c r="B17" s="50"/>
      <c r="C17" s="51"/>
      <c r="D17" s="52"/>
      <c r="E17" s="53"/>
      <c r="F17" s="65"/>
      <c r="G17" s="119"/>
      <c r="H17" s="68"/>
      <c r="I17" s="27"/>
      <c r="J17" s="27"/>
      <c r="K17" s="148"/>
      <c r="L17" s="66"/>
      <c r="M17" s="66"/>
    </row>
    <row r="18" spans="1:16">
      <c r="A18" s="27"/>
      <c r="B18" s="45" t="s">
        <v>94</v>
      </c>
      <c r="C18" s="46"/>
      <c r="D18" s="47">
        <f>SUM('Fundusz Gwarantowany:Generali KZ'!D35)</f>
        <v>10614326.880000001</v>
      </c>
      <c r="E18" s="47">
        <f>SUM('Fundusz Gwarantowany:Generali KZ'!E35)</f>
        <v>11207353.199999999</v>
      </c>
      <c r="F18" s="65"/>
      <c r="G18" s="119"/>
      <c r="H18" s="176"/>
      <c r="I18" s="65"/>
      <c r="J18" s="64"/>
      <c r="K18" s="148"/>
      <c r="L18" s="66"/>
    </row>
    <row r="19" spans="1:16">
      <c r="A19" s="27"/>
      <c r="B19" s="45"/>
      <c r="C19" s="46"/>
      <c r="D19" s="47"/>
      <c r="E19" s="48"/>
      <c r="F19" s="65"/>
      <c r="G19" s="119"/>
      <c r="H19" s="68"/>
      <c r="I19" s="65"/>
      <c r="J19" s="179"/>
      <c r="K19" s="149"/>
      <c r="L19" s="66"/>
      <c r="M19" s="66"/>
    </row>
    <row r="20" spans="1:16" ht="13.5" thickBot="1">
      <c r="A20" s="27"/>
      <c r="B20" s="54"/>
      <c r="C20" s="55"/>
      <c r="D20" s="56"/>
      <c r="E20" s="57"/>
      <c r="F20" s="65"/>
      <c r="G20" s="65"/>
      <c r="H20" s="143"/>
      <c r="I20" s="27"/>
      <c r="J20" s="178"/>
      <c r="K20" s="167"/>
      <c r="L20" s="114"/>
      <c r="M20" s="66"/>
      <c r="N20" s="66"/>
      <c r="O20" s="66"/>
      <c r="P20" s="156"/>
    </row>
    <row r="21" spans="1:16">
      <c r="A21" s="27"/>
      <c r="B21" s="45"/>
      <c r="C21" s="46"/>
      <c r="D21" s="47"/>
      <c r="E21" s="48"/>
      <c r="F21" s="65"/>
      <c r="G21" s="27"/>
      <c r="H21" s="143"/>
      <c r="I21" s="65"/>
      <c r="J21" s="178"/>
      <c r="K21" s="167"/>
      <c r="L21" s="114"/>
      <c r="M21" s="66"/>
      <c r="N21" s="66"/>
      <c r="O21" s="66"/>
      <c r="P21" s="156"/>
    </row>
    <row r="22" spans="1:16">
      <c r="A22" s="27"/>
      <c r="B22" s="45"/>
      <c r="C22" s="46"/>
      <c r="D22" s="47"/>
      <c r="E22" s="48"/>
      <c r="F22" s="65"/>
      <c r="G22" s="27"/>
      <c r="H22" s="49"/>
      <c r="I22" s="27"/>
      <c r="J22" s="178"/>
      <c r="K22" s="167"/>
      <c r="L22" s="114"/>
      <c r="M22" s="66"/>
      <c r="N22" s="66"/>
      <c r="O22" s="66"/>
      <c r="P22" s="156"/>
    </row>
    <row r="23" spans="1:16">
      <c r="A23" s="27"/>
      <c r="B23" s="45" t="s">
        <v>95</v>
      </c>
      <c r="C23" s="46"/>
      <c r="D23" s="47">
        <f>D13-D18</f>
        <v>47285018.950000003</v>
      </c>
      <c r="E23" s="48">
        <f>E13-E18</f>
        <v>46267962.480000004</v>
      </c>
      <c r="F23" s="65"/>
      <c r="G23" s="67"/>
      <c r="H23" s="68"/>
      <c r="I23" s="65"/>
      <c r="J23" s="178"/>
      <c r="K23" s="167"/>
      <c r="L23" s="114"/>
      <c r="M23" s="66"/>
      <c r="N23" s="66"/>
      <c r="O23" s="66"/>
      <c r="P23" s="156"/>
    </row>
    <row r="24" spans="1:16">
      <c r="A24" s="27"/>
      <c r="B24" s="36"/>
      <c r="C24" s="35"/>
      <c r="D24" s="43"/>
      <c r="E24" s="44"/>
      <c r="F24" s="27"/>
      <c r="G24" s="27"/>
      <c r="H24" s="143"/>
      <c r="I24" s="65"/>
      <c r="J24" s="178"/>
      <c r="K24" s="167"/>
      <c r="L24" s="114"/>
      <c r="M24" s="66"/>
      <c r="N24" s="66"/>
      <c r="O24" s="66"/>
      <c r="P24" s="156"/>
    </row>
    <row r="25" spans="1:16">
      <c r="A25" s="27"/>
      <c r="B25" s="36"/>
      <c r="C25" s="35"/>
      <c r="D25" s="43"/>
      <c r="E25" s="44"/>
      <c r="F25" s="27"/>
      <c r="G25" s="27"/>
      <c r="H25" s="143"/>
      <c r="I25" s="27"/>
      <c r="J25" s="178"/>
      <c r="K25" s="167"/>
      <c r="L25" s="114"/>
      <c r="M25" s="66"/>
      <c r="N25" s="66"/>
      <c r="O25" s="66"/>
      <c r="P25" s="66"/>
    </row>
    <row r="26" spans="1:16" ht="13.5" thickBot="1">
      <c r="A26" s="27"/>
      <c r="B26" s="39"/>
      <c r="C26" s="40"/>
      <c r="D26" s="58"/>
      <c r="E26" s="59"/>
      <c r="F26" s="27"/>
      <c r="G26" s="67"/>
      <c r="H26" s="35"/>
      <c r="I26" s="27"/>
      <c r="J26" s="178"/>
      <c r="K26" s="167"/>
      <c r="L26" s="114"/>
    </row>
    <row r="27" spans="1:16">
      <c r="G27" s="27"/>
      <c r="H27" s="150"/>
      <c r="I27" s="27"/>
      <c r="J27" s="156"/>
      <c r="K27" s="167"/>
      <c r="L27" s="66"/>
    </row>
    <row r="28" spans="1:16">
      <c r="D28" s="66"/>
      <c r="E28" s="61"/>
      <c r="G28" s="27"/>
      <c r="H28" s="68"/>
    </row>
    <row r="29" spans="1:16">
      <c r="D29" s="66"/>
      <c r="H29" s="115"/>
      <c r="I29" s="66"/>
      <c r="L29" s="66"/>
    </row>
    <row r="30" spans="1:16">
      <c r="D30" s="66"/>
      <c r="E30" s="66"/>
      <c r="G30" s="66"/>
      <c r="H30" s="66"/>
      <c r="I30" s="66"/>
      <c r="J30" s="61"/>
      <c r="L30" s="66"/>
    </row>
    <row r="31" spans="1:16">
      <c r="D31" s="66"/>
      <c r="E31" s="66"/>
      <c r="G31" s="66"/>
      <c r="H31" s="66"/>
      <c r="I31" s="114"/>
      <c r="J31" s="120"/>
    </row>
    <row r="32" spans="1:16">
      <c r="D32" s="66"/>
      <c r="E32" s="66"/>
      <c r="G32" s="66"/>
      <c r="H32" s="66"/>
      <c r="I32" s="66"/>
    </row>
    <row r="33" spans="4:10">
      <c r="D33" s="66"/>
      <c r="E33" s="66"/>
      <c r="G33" s="66"/>
      <c r="H33" s="116"/>
      <c r="J33" s="66"/>
    </row>
    <row r="34" spans="4:10">
      <c r="D34" s="66"/>
      <c r="E34" s="66"/>
      <c r="G34" s="66"/>
      <c r="H34" s="66"/>
      <c r="I34" s="120"/>
    </row>
    <row r="35" spans="4:10">
      <c r="D35" s="66"/>
      <c r="E35" s="66"/>
      <c r="G35" s="66"/>
      <c r="H35" s="66"/>
    </row>
    <row r="36" spans="4:10">
      <c r="D36" s="66"/>
      <c r="G36" s="66"/>
      <c r="H36" s="66"/>
    </row>
    <row r="37" spans="4:10">
      <c r="D37" s="66"/>
      <c r="G37" s="66"/>
      <c r="H37" s="66"/>
    </row>
    <row r="38" spans="4:10">
      <c r="D38" s="66"/>
      <c r="E38" s="66"/>
      <c r="G38" s="66"/>
      <c r="H38" s="66"/>
      <c r="I38" s="120"/>
    </row>
    <row r="39" spans="4:10">
      <c r="D39" s="66"/>
      <c r="E39" s="66"/>
      <c r="G39" s="66"/>
    </row>
    <row r="40" spans="4:10">
      <c r="D40" s="66"/>
      <c r="E40" s="66"/>
      <c r="G40" s="66"/>
    </row>
    <row r="41" spans="4:10">
      <c r="D41" s="66"/>
      <c r="E41" s="66"/>
      <c r="G41" s="66"/>
    </row>
    <row r="42" spans="4:10">
      <c r="E42" s="66"/>
      <c r="G42" s="66"/>
    </row>
    <row r="43" spans="4:10">
      <c r="E43" s="66"/>
      <c r="G43" s="66"/>
    </row>
    <row r="44" spans="4:10">
      <c r="E44" s="66"/>
    </row>
    <row r="45" spans="4:10">
      <c r="D45" s="66"/>
      <c r="E45" s="66"/>
    </row>
    <row r="46" spans="4:10">
      <c r="E46" s="66"/>
    </row>
    <row r="48" spans="4:10">
      <c r="E48" s="66"/>
    </row>
    <row r="49" spans="5:5">
      <c r="E49" s="66"/>
    </row>
  </sheetData>
  <phoneticPr fontId="10" type="noConversion"/>
  <pageMargins left="0.7" right="0.7" top="0.75" bottom="0.75" header="0.3" footer="0.3"/>
  <pageSetup paperSize="9" orientation="portrait" r:id="rId1"/>
  <headerFooter>
    <oddHeader>&amp;C&amp;"Calibri"&amp;10&amp;K000000Confidential&amp;1#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94</vt:i4>
      </vt:variant>
      <vt:variant>
        <vt:lpstr>Nazwane zakresy</vt:lpstr>
      </vt:variant>
      <vt:variant>
        <vt:i4>54</vt:i4>
      </vt:variant>
    </vt:vector>
  </HeadingPairs>
  <TitlesOfParts>
    <vt:vector size="148" baseType="lpstr">
      <vt:lpstr>Fundusz Gwarantowany</vt:lpstr>
      <vt:lpstr>Fundusz Stabilnego Wzrostu</vt:lpstr>
      <vt:lpstr>Fundusz Dynamiczny</vt:lpstr>
      <vt:lpstr>Fundusz Obligacji</vt:lpstr>
      <vt:lpstr>Fundusz Aktywnej Alokacji</vt:lpstr>
      <vt:lpstr>Fundusz Akcji Plus</vt:lpstr>
      <vt:lpstr>Fundusz Akcji Małych i ŚS</vt:lpstr>
      <vt:lpstr>Fundusz Pieniężny</vt:lpstr>
      <vt:lpstr>Fundusz Polskich Obl. Skarb.</vt:lpstr>
      <vt:lpstr>Fundusz Selektywny</vt:lpstr>
      <vt:lpstr>Fundusz Akcji Glob.</vt:lpstr>
      <vt:lpstr>Fundusz Obligacji Glob.</vt:lpstr>
      <vt:lpstr>Fundusz Energetyczny</vt:lpstr>
      <vt:lpstr>Fundusz POSBis</vt:lpstr>
      <vt:lpstr>Fundusz Zachowawczy</vt:lpstr>
      <vt:lpstr>Portfel Aktywnej Alokacji</vt:lpstr>
      <vt:lpstr>Portfel Dynamiczny</vt:lpstr>
      <vt:lpstr>Portfel Stabilnego Wzrostu</vt:lpstr>
      <vt:lpstr>Portfel ARR</vt:lpstr>
      <vt:lpstr>Portfel ARW</vt:lpstr>
      <vt:lpstr>Portfel OZ</vt:lpstr>
      <vt:lpstr>Fundusz Konserwatywny</vt:lpstr>
      <vt:lpstr>Fundusz Zrównoważony</vt:lpstr>
      <vt:lpstr>Fundusz Aktywny</vt:lpstr>
      <vt:lpstr>Fundusz Międzynarodowy</vt:lpstr>
      <vt:lpstr>Fundusz Azjatycki</vt:lpstr>
      <vt:lpstr>Aktywny - Surowce i Nowe Gosp.</vt:lpstr>
      <vt:lpstr>Zabezpieczony - Dalekiego Wsch.</vt:lpstr>
      <vt:lpstr>Zaabezpieczony - Europy Wsch.</vt:lpstr>
      <vt:lpstr>Strategii Multiobligacyjnych</vt:lpstr>
      <vt:lpstr>Zabezpieczony - Rynku Polskiego</vt:lpstr>
      <vt:lpstr>Allianz Obligacji Plus</vt:lpstr>
      <vt:lpstr>Allianz Akcji Małych i ŚS</vt:lpstr>
      <vt:lpstr>Allianz Konserw.</vt:lpstr>
      <vt:lpstr>Allianz Polskich Obl.Skarb.</vt:lpstr>
      <vt:lpstr>Allianz Dyn.Multistrategia</vt:lpstr>
      <vt:lpstr>Allianz Def.Multistrategia</vt:lpstr>
      <vt:lpstr>Allianz Zbal.Multistrategia</vt:lpstr>
      <vt:lpstr>Templeton ESI</vt:lpstr>
      <vt:lpstr>Franklin GFS</vt:lpstr>
      <vt:lpstr>Franklin USO</vt:lpstr>
      <vt:lpstr>Investor Fun.Dyw. Wzr</vt:lpstr>
      <vt:lpstr>Investor TOP MISS</vt:lpstr>
      <vt:lpstr>Investor Zrównoważony</vt:lpstr>
      <vt:lpstr>Investor Quality</vt:lpstr>
      <vt:lpstr>Investor RWS</vt:lpstr>
      <vt:lpstr>Investor Skarb Krótk</vt:lpstr>
      <vt:lpstr>Investor Gold</vt:lpstr>
      <vt:lpstr>Investor Indie i Chiny</vt:lpstr>
      <vt:lpstr>JPM EMO</vt:lpstr>
      <vt:lpstr>JPM GH</vt:lpstr>
      <vt:lpstr>Esaliens Akcji</vt:lpstr>
      <vt:lpstr>Esaliens Obligacji</vt:lpstr>
      <vt:lpstr>Esaliens Kons</vt:lpstr>
      <vt:lpstr>Esaliens Med.i NT</vt:lpstr>
      <vt:lpstr>Millenium Master I</vt:lpstr>
      <vt:lpstr>Millenium Master V</vt:lpstr>
      <vt:lpstr>Millenium Master VI</vt:lpstr>
      <vt:lpstr>Millenium Master VII</vt:lpstr>
      <vt:lpstr>GS Akcji</vt:lpstr>
      <vt:lpstr>GS Obligacji</vt:lpstr>
      <vt:lpstr>GS OI</vt:lpstr>
      <vt:lpstr>GS Eur.SD</vt:lpstr>
      <vt:lpstr>GS Glob. Długu Korp.</vt:lpstr>
      <vt:lpstr>GS Glob.SD</vt:lpstr>
      <vt:lpstr>GS J</vt:lpstr>
      <vt:lpstr>GS ORW</vt:lpstr>
      <vt:lpstr>Pekao ARW</vt:lpstr>
      <vt:lpstr>Pekao OW</vt:lpstr>
      <vt:lpstr>Pekao Spokojna Inw</vt:lpstr>
      <vt:lpstr>Pekao Surowców i Energii</vt:lpstr>
      <vt:lpstr>Pekao Kons.</vt:lpstr>
      <vt:lpstr>Pekao Kons.+</vt:lpstr>
      <vt:lpstr>Pekao DA2</vt:lpstr>
      <vt:lpstr>Pekao OP</vt:lpstr>
      <vt:lpstr>Pekao SG</vt:lpstr>
      <vt:lpstr>PKO Obligacji Średn.</vt:lpstr>
      <vt:lpstr>PZU AK</vt:lpstr>
      <vt:lpstr>PZU AMiŚS</vt:lpstr>
      <vt:lpstr>PZU M</vt:lpstr>
      <vt:lpstr>Schroder ISF EE</vt:lpstr>
      <vt:lpstr>Schroder ISF FME</vt:lpstr>
      <vt:lpstr>Schroder ISF GDG</vt:lpstr>
      <vt:lpstr>Schroder ISF GCHI</vt:lpstr>
      <vt:lpstr>Templeton GB</vt:lpstr>
      <vt:lpstr>Templeton GTR</vt:lpstr>
      <vt:lpstr>Generali AM</vt:lpstr>
      <vt:lpstr>Generali AMIŚS</vt:lpstr>
      <vt:lpstr>Generali KA</vt:lpstr>
      <vt:lpstr>Generali ARW</vt:lpstr>
      <vt:lpstr>Generali KO</vt:lpstr>
      <vt:lpstr>Generali OU</vt:lpstr>
      <vt:lpstr>Generali KZ</vt:lpstr>
      <vt:lpstr>dodatkowedane</vt:lpstr>
      <vt:lpstr>'Aktywny - Surowce i Nowe Gosp.'!Obszar_wydruku</vt:lpstr>
      <vt:lpstr>'Allianz Def.Multistrategia'!Obszar_wydruku</vt:lpstr>
      <vt:lpstr>'Allianz Dyn.Multistrategia'!Obszar_wydruku</vt:lpstr>
      <vt:lpstr>'Allianz Konserw.'!Obszar_wydruku</vt:lpstr>
      <vt:lpstr>'Allianz Obligacji Plus'!Obszar_wydruku</vt:lpstr>
      <vt:lpstr>'Allianz Polskich Obl.Skarb.'!Obszar_wydruku</vt:lpstr>
      <vt:lpstr>'Allianz Zbal.Multistrategia'!Obszar_wydruku</vt:lpstr>
      <vt:lpstr>'Franklin GFS'!Obszar_wydruku</vt:lpstr>
      <vt:lpstr>'Franklin USO'!Obszar_wydruku</vt:lpstr>
      <vt:lpstr>'Fundusz Akcji Glob.'!Obszar_wydruku</vt:lpstr>
      <vt:lpstr>'Fundusz Akcji Małych i ŚS'!Obszar_wydruku</vt:lpstr>
      <vt:lpstr>'Fundusz Akcji Plus'!Obszar_wydruku</vt:lpstr>
      <vt:lpstr>'Fundusz Aktywnej Alokacji'!Obszar_wydruku</vt:lpstr>
      <vt:lpstr>'Fundusz Aktywny'!Obszar_wydruku</vt:lpstr>
      <vt:lpstr>'Fundusz Azjatycki'!Obszar_wydruku</vt:lpstr>
      <vt:lpstr>'Fundusz Dynamiczny'!Obszar_wydruku</vt:lpstr>
      <vt:lpstr>'Fundusz Energetyczny'!Obszar_wydruku</vt:lpstr>
      <vt:lpstr>'Fundusz Gwarantowany'!Obszar_wydruku</vt:lpstr>
      <vt:lpstr>'Fundusz Konserwatywny'!Obszar_wydruku</vt:lpstr>
      <vt:lpstr>'Fundusz Międzynarodowy'!Obszar_wydruku</vt:lpstr>
      <vt:lpstr>'Fundusz Obligacji'!Obszar_wydruku</vt:lpstr>
      <vt:lpstr>'Fundusz Obligacji Glob.'!Obszar_wydruku</vt:lpstr>
      <vt:lpstr>'Fundusz Pieniężny'!Obszar_wydruku</vt:lpstr>
      <vt:lpstr>'Fundusz Polskich Obl. Skarb.'!Obszar_wydruku</vt:lpstr>
      <vt:lpstr>'Fundusz POSBis'!Obszar_wydruku</vt:lpstr>
      <vt:lpstr>'Fundusz Selektywny'!Obszar_wydruku</vt:lpstr>
      <vt:lpstr>'Fundusz Zachowawczy'!Obszar_wydruku</vt:lpstr>
      <vt:lpstr>'Fundusz Zrównoważony'!Obszar_wydruku</vt:lpstr>
      <vt:lpstr>'Generali KO'!Obszar_wydruku</vt:lpstr>
      <vt:lpstr>'GS Eur.SD'!Obszar_wydruku</vt:lpstr>
      <vt:lpstr>'GS Glob. Długu Korp.'!Obszar_wydruku</vt:lpstr>
      <vt:lpstr>'GS Glob.SD'!Obszar_wydruku</vt:lpstr>
      <vt:lpstr>'Investor Fun.Dyw. Wzr'!Obszar_wydruku</vt:lpstr>
      <vt:lpstr>'Investor Quality'!Obszar_wydruku</vt:lpstr>
      <vt:lpstr>'Pekao DA2'!Obszar_wydruku</vt:lpstr>
      <vt:lpstr>'Pekao Kons.'!Obszar_wydruku</vt:lpstr>
      <vt:lpstr>'Pekao Kons.+'!Obszar_wydruku</vt:lpstr>
      <vt:lpstr>'Pekao OP'!Obszar_wydruku</vt:lpstr>
      <vt:lpstr>'Pekao Spokojna Inw'!Obszar_wydruku</vt:lpstr>
      <vt:lpstr>'Portfel Aktywnej Alokacji'!Obszar_wydruku</vt:lpstr>
      <vt:lpstr>'Portfel ARR'!Obszar_wydruku</vt:lpstr>
      <vt:lpstr>'Portfel ARW'!Obszar_wydruku</vt:lpstr>
      <vt:lpstr>'Portfel Dynamiczny'!Obszar_wydruku</vt:lpstr>
      <vt:lpstr>'Portfel OZ'!Obszar_wydruku</vt:lpstr>
      <vt:lpstr>'Portfel Stabilnego Wzrostu'!Obszar_wydruku</vt:lpstr>
      <vt:lpstr>'PZU AMiŚS'!Obszar_wydruku</vt:lpstr>
      <vt:lpstr>'PZU M'!Obszar_wydruku</vt:lpstr>
      <vt:lpstr>'Schroder ISF FME'!Obszar_wydruku</vt:lpstr>
      <vt:lpstr>'Schroder ISF GCHI'!Obszar_wydruku</vt:lpstr>
      <vt:lpstr>'Schroder ISF GDG'!Obszar_wydruku</vt:lpstr>
      <vt:lpstr>'Templeton ESI'!Obszar_wydruku</vt:lpstr>
      <vt:lpstr>'Templeton GTR'!Obszar_wydruku</vt:lpstr>
      <vt:lpstr>'Zaabezpieczony - Europy Wsch.'!Obszar_wydruku</vt:lpstr>
      <vt:lpstr>'Zabezpieczony - Dalekiego Wsch.'!Obszar_wydruku</vt:lpstr>
    </vt:vector>
  </TitlesOfParts>
  <Company>Allianz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pprzeborowski</dc:creator>
  <cp:lastModifiedBy>Krasnodebska, Izabela (TUiR Allianz Polska SA)</cp:lastModifiedBy>
  <cp:lastPrinted>2015-02-02T16:54:01Z</cp:lastPrinted>
  <dcterms:created xsi:type="dcterms:W3CDTF">2012-07-31T14:09:53Z</dcterms:created>
  <dcterms:modified xsi:type="dcterms:W3CDTF">2025-08-13T12:52:31Z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f2588e-f000-43f9-af86-11fa810e993f_Enabled">
    <vt:lpwstr>true</vt:lpwstr>
  </property>
  <property fmtid="{D5CDD505-2E9C-101B-9397-08002B2CF9AE}" pid="3" name="MSIP_Label_1cf2588e-f000-43f9-af86-11fa810e993f_SetDate">
    <vt:lpwstr>2023-07-28T14:06:18Z</vt:lpwstr>
  </property>
  <property fmtid="{D5CDD505-2E9C-101B-9397-08002B2CF9AE}" pid="4" name="MSIP_Label_1cf2588e-f000-43f9-af86-11fa810e993f_Method">
    <vt:lpwstr>Privileged</vt:lpwstr>
  </property>
  <property fmtid="{D5CDD505-2E9C-101B-9397-08002B2CF9AE}" pid="5" name="MSIP_Label_1cf2588e-f000-43f9-af86-11fa810e993f_Name">
    <vt:lpwstr>1cf2588e-f000-43f9-af86-11fa810e993f</vt:lpwstr>
  </property>
  <property fmtid="{D5CDD505-2E9C-101B-9397-08002B2CF9AE}" pid="6" name="MSIP_Label_1cf2588e-f000-43f9-af86-11fa810e993f_SiteId">
    <vt:lpwstr>6e06e42d-6925-47c6-b9e7-9581c7ca302a</vt:lpwstr>
  </property>
  <property fmtid="{D5CDD505-2E9C-101B-9397-08002B2CF9AE}" pid="7" name="MSIP_Label_1cf2588e-f000-43f9-af86-11fa810e993f_ActionId">
    <vt:lpwstr>39ff0d11-1374-4474-a733-be6a0d60e70a</vt:lpwstr>
  </property>
  <property fmtid="{D5CDD505-2E9C-101B-9397-08002B2CF9AE}" pid="8" name="MSIP_Label_1cf2588e-f000-43f9-af86-11fa810e993f_ContentBits">
    <vt:lpwstr>1</vt:lpwstr>
  </property>
</Properties>
</file>