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Ksiegowowsc\Ks_Zamkniecia\Zycie\KNF_internetowe\2022\"/>
    </mc:Choice>
  </mc:AlternateContent>
  <xr:revisionPtr revIDLastSave="0" documentId="13_ncr:1_{D6F5E419-54CA-44E8-879C-5D8961B61ACB}" xr6:coauthVersionLast="45" xr6:coauthVersionMax="45" xr10:uidLastSave="{00000000-0000-0000-0000-000000000000}"/>
  <bookViews>
    <workbookView xWindow="-110" yWindow="-110" windowWidth="19420" windowHeight="10420" tabRatio="929" firstSheet="139" activeTab="149" xr2:uid="{00000000-000D-0000-FFFF-FFFF00000000}"/>
  </bookViews>
  <sheets>
    <sheet name="Fundusz Gwarantowany" sheetId="1" r:id="rId1"/>
    <sheet name="Fundusz Stabilnego Wzrostu" sheetId="194" r:id="rId2"/>
    <sheet name="Fundusz Dynamiczny" sheetId="4" r:id="rId3"/>
    <sheet name="Fundusz Obligacji" sheetId="5" r:id="rId4"/>
    <sheet name="Fundusz Aktywnej Alokacji" sheetId="10" r:id="rId5"/>
    <sheet name="Fundusz Akcji Plus" sheetId="11" r:id="rId6"/>
    <sheet name="Fundusz Akcji Małych i ŚS" sheetId="16" r:id="rId7"/>
    <sheet name="Fundusz Pieniężny" sheetId="17" r:id="rId8"/>
    <sheet name="Fundusz Polskich Obl. Skarb." sheetId="81" r:id="rId9"/>
    <sheet name="Fundusz Selektywny" sheetId="78" r:id="rId10"/>
    <sheet name="Fundusz Akcji Glob." sheetId="79" r:id="rId11"/>
    <sheet name="Fundusz Obligacji Glob." sheetId="122" r:id="rId12"/>
    <sheet name="Fundusz Energetyczny" sheetId="121" r:id="rId13"/>
    <sheet name="Fundusz POSBis" sheetId="230" r:id="rId14"/>
    <sheet name="Fundusz Zachowawczy" sheetId="231" r:id="rId15"/>
    <sheet name="Portfel Aktywnej Alokacji" sheetId="120" r:id="rId16"/>
    <sheet name="Portfel Dynamiczny" sheetId="69" r:id="rId17"/>
    <sheet name="Portfel Stabilnego Wzrostu" sheetId="67" r:id="rId18"/>
    <sheet name="Portfel ARR" sheetId="53" r:id="rId19"/>
    <sheet name="Portfel ARW" sheetId="94" r:id="rId20"/>
    <sheet name="Portfel OZ" sheetId="93" r:id="rId21"/>
    <sheet name="Portfel OR" sheetId="199" r:id="rId22"/>
    <sheet name="Portfel SA" sheetId="217" r:id="rId23"/>
    <sheet name="Fundusz Konserwatywny" sheetId="95" r:id="rId24"/>
    <sheet name="Fundusz Zrównoważony" sheetId="6" r:id="rId25"/>
    <sheet name="Fundusz Aktywny" sheetId="7" r:id="rId26"/>
    <sheet name="Fundusz Międzynarodowy" sheetId="8" r:id="rId27"/>
    <sheet name="Fundusz Azjatycki" sheetId="9" r:id="rId28"/>
    <sheet name="Aktywny - Surowce i Nowe Gosp." sheetId="13" r:id="rId29"/>
    <sheet name="Zabezpieczony - Dalekiego Wsch." sheetId="58" r:id="rId30"/>
    <sheet name="Zaabezpieczony - Europy Wsch." sheetId="61" r:id="rId31"/>
    <sheet name="Strategii Multiobligacyjnych" sheetId="60" r:id="rId32"/>
    <sheet name="Zabezpieczony - Rynku Polskiego" sheetId="84" r:id="rId33"/>
    <sheet name="Allianz Stabilnego Wzrostu" sheetId="28" r:id="rId34"/>
    <sheet name="Allianz Obligacji Plus" sheetId="22" r:id="rId35"/>
    <sheet name="Allianz Aktywnej Alokacji" sheetId="49" r:id="rId36"/>
    <sheet name="Allianz Akcji Małych i ŚS" sheetId="29" r:id="rId37"/>
    <sheet name="Allianz Konserw." sheetId="30" r:id="rId38"/>
    <sheet name="Allianz Polskich Obl.Skarb." sheetId="48" r:id="rId39"/>
    <sheet name="Allianz Selektywny" sheetId="83" r:id="rId40"/>
    <sheet name="Allianz Akcji Glob." sheetId="42" r:id="rId41"/>
    <sheet name="Allianz ARZ" sheetId="188" r:id="rId42"/>
    <sheet name="Allianz China" sheetId="195" r:id="rId43"/>
    <sheet name="Allianz Dyn.Multistrategia" sheetId="196" r:id="rId44"/>
    <sheet name="Allianz Def.Multistrategia" sheetId="209" r:id="rId45"/>
    <sheet name="Allianz Zbal.Multistrategia" sheetId="210" r:id="rId46"/>
    <sheet name="Allianz GSD" sheetId="197" r:id="rId47"/>
    <sheet name="Allianz Dł.Pap.Korp." sheetId="112" r:id="rId48"/>
    <sheet name="Franklin EDF" sheetId="96" r:id="rId49"/>
    <sheet name="Franklin GFS" sheetId="151" r:id="rId50"/>
    <sheet name="Franklin USO" sheetId="152" r:id="rId51"/>
    <sheet name="GS EMD" sheetId="211" r:id="rId52"/>
    <sheet name="GS GSMBP" sheetId="218" r:id="rId53"/>
    <sheet name="Inwestor Akcji" sheetId="106" r:id="rId54"/>
    <sheet name="Investor Fun.Dyw. Wzr" sheetId="123" r:id="rId55"/>
    <sheet name="Investor TOP MISS" sheetId="33" r:id="rId56"/>
    <sheet name="Investor Zrównoważony" sheetId="34" r:id="rId57"/>
    <sheet name="Investor Quality" sheetId="124" r:id="rId58"/>
    <sheet name="Investor BRIC" sheetId="57" r:id="rId59"/>
    <sheet name="Investor Gold" sheetId="55" r:id="rId60"/>
    <sheet name="Investor Doch" sheetId="43" r:id="rId61"/>
    <sheet name="Investor Indie i Chiny" sheetId="189" r:id="rId62"/>
    <sheet name="Investor AK" sheetId="212" r:id="rId63"/>
    <sheet name="Investor Oszcz." sheetId="202" r:id="rId64"/>
    <sheet name="Investor ZE" sheetId="201" r:id="rId65"/>
    <sheet name="JPM EMO" sheetId="24" r:id="rId66"/>
    <sheet name="JPM GH" sheetId="149" r:id="rId67"/>
    <sheet name="JPM GSB" sheetId="148" r:id="rId68"/>
    <sheet name="Esaliens Akcji" sheetId="186" r:id="rId69"/>
    <sheet name="Esaliens Obligacji" sheetId="35" r:id="rId70"/>
    <sheet name="Esaliens Kons" sheetId="153" r:id="rId71"/>
    <sheet name="Esaliens Med.i NT" sheetId="47" r:id="rId72"/>
    <sheet name="Millenium Master I" sheetId="27" r:id="rId73"/>
    <sheet name="Millenium Master V" sheetId="73" r:id="rId74"/>
    <sheet name="Millenium Master VI" sheetId="74" r:id="rId75"/>
    <sheet name="Millenium Master VII" sheetId="75" r:id="rId76"/>
    <sheet name="NN Akcji" sheetId="77" r:id="rId77"/>
    <sheet name="NN Obligacji" sheetId="36" r:id="rId78"/>
    <sheet name="NN OI" sheetId="37" r:id="rId79"/>
    <sheet name="NN ŚMS" sheetId="161" r:id="rId80"/>
    <sheet name="NN Eur.SD" sheetId="115" r:id="rId81"/>
    <sheet name="NN Glob. Długu Korp." sheetId="92" r:id="rId82"/>
    <sheet name="NN Glob.SD" sheetId="90" r:id="rId83"/>
    <sheet name="NN J" sheetId="76" r:id="rId84"/>
    <sheet name="NN IS" sheetId="138" r:id="rId85"/>
    <sheet name="NN ORW" sheetId="136" r:id="rId86"/>
    <sheet name="NN Sp.Dyw.USA" sheetId="137" r:id="rId87"/>
    <sheet name="NN SGD" sheetId="163" r:id="rId88"/>
    <sheet name="NN SDRW" sheetId="213" r:id="rId89"/>
    <sheet name="Noble AMiŚS" sheetId="164" r:id="rId90"/>
    <sheet name="Pekao ARW" sheetId="193" r:id="rId91"/>
    <sheet name="Pekao AGD" sheetId="88" r:id="rId92"/>
    <sheet name="Pekao OS" sheetId="167" r:id="rId93"/>
    <sheet name="Pekao Spokojna Inw" sheetId="129" r:id="rId94"/>
    <sheet name="Pekao WDRE" sheetId="168" r:id="rId95"/>
    <sheet name="Pekao Surowców i Energii" sheetId="169" r:id="rId96"/>
    <sheet name="Pekao AP" sheetId="46" r:id="rId97"/>
    <sheet name="Pekao AE" sheetId="232" r:id="rId98"/>
    <sheet name="Pekao DS" sheetId="89" r:id="rId99"/>
    <sheet name="Pekao OP" sheetId="128" r:id="rId100"/>
    <sheet name="Pekao Kons." sheetId="85" r:id="rId101"/>
    <sheet name="Pekao Kons.+" sheetId="103" r:id="rId102"/>
    <sheet name="Pekao B15D" sheetId="102" r:id="rId103"/>
    <sheet name="Pekao DA2" sheetId="104" r:id="rId104"/>
    <sheet name="Pekao AS" sheetId="170" r:id="rId105"/>
    <sheet name="Pekao SG" sheetId="166" r:id="rId106"/>
    <sheet name="Pekao MIS" sheetId="214" r:id="rId107"/>
    <sheet name="Pekao OID" sheetId="220" r:id="rId108"/>
    <sheet name="PKO Akcji Nowa Europa" sheetId="171" r:id="rId109"/>
    <sheet name="PKO Obligacji Dług." sheetId="38" r:id="rId110"/>
    <sheet name="PKO Stabilnego Wzrostu" sheetId="23" r:id="rId111"/>
    <sheet name="PKO Zrównoważony" sheetId="25" r:id="rId112"/>
    <sheet name="PZU AP" sheetId="173" r:id="rId113"/>
    <sheet name="PZU AK" sheetId="174" r:id="rId114"/>
    <sheet name="PZU AMiŚS" sheetId="130" r:id="rId115"/>
    <sheet name="PZU M" sheetId="39" r:id="rId116"/>
    <sheet name="PZU ARR" sheetId="99" r:id="rId117"/>
    <sheet name="PZU PDP" sheetId="205" r:id="rId118"/>
    <sheet name="Quercus A" sheetId="101" r:id="rId119"/>
    <sheet name="Quercus OK" sheetId="143" r:id="rId120"/>
    <sheet name="Quercus GB" sheetId="144" r:id="rId121"/>
    <sheet name="Schroder ISF AO" sheetId="147" r:id="rId122"/>
    <sheet name="Schroder ISF EMDAR" sheetId="179" r:id="rId123"/>
    <sheet name="Schroder ISF EE" sheetId="146" r:id="rId124"/>
    <sheet name="Schroder ISF FME" sheetId="133" r:id="rId125"/>
    <sheet name="Schroder ISF GDG" sheetId="132" r:id="rId126"/>
    <sheet name="Schroder ISF GCHI" sheetId="135" r:id="rId127"/>
    <sheet name="Skarbiec Kons." sheetId="134" r:id="rId128"/>
    <sheet name="Skarbiec OWD" sheetId="113" r:id="rId129"/>
    <sheet name="Skarbiec MIŚS" sheetId="140" r:id="rId130"/>
    <sheet name="Skarbiec NG" sheetId="227" r:id="rId131"/>
    <sheet name="Skarbiec SW" sheetId="175" r:id="rId132"/>
    <sheet name="Skarbiec Brands" sheetId="216" r:id="rId133"/>
    <sheet name="Templeton GB" sheetId="159" r:id="rId134"/>
    <sheet name="Templeton GTR" sheetId="109" r:id="rId135"/>
    <sheet name="Templeton LA" sheetId="108" r:id="rId136"/>
    <sheet name="Generali AM" sheetId="187" r:id="rId137"/>
    <sheet name="Generali AMIŚS" sheetId="177" r:id="rId138"/>
    <sheet name="Generali ARW" sheetId="41" r:id="rId139"/>
    <sheet name="Generali UAWS" sheetId="40" r:id="rId140"/>
    <sheet name="Generali KA" sheetId="64" r:id="rId141"/>
    <sheet name="Generali KO" sheetId="110" r:id="rId142"/>
    <sheet name="Generali D" sheetId="20" r:id="rId143"/>
    <sheet name="Generali KZ" sheetId="62" r:id="rId144"/>
    <sheet name="Generali O" sheetId="26" r:id="rId145"/>
    <sheet name="Generali KON" sheetId="105" r:id="rId146"/>
    <sheet name="Generali SW" sheetId="63" r:id="rId147"/>
    <sheet name="Generali OA" sheetId="191" r:id="rId148"/>
    <sheet name="Generali Z" sheetId="228" r:id="rId149"/>
    <sheet name="dodatkowedane" sheetId="80" r:id="rId150"/>
  </sheets>
  <definedNames>
    <definedName name="_xlnm.Print_Area" localSheetId="28">'Aktywny - Surowce i Nowe Gosp.'!$B$2:$E$73</definedName>
    <definedName name="_xlnm.Print_Area" localSheetId="47">'Allianz Dł.Pap.Korp.'!$B$2:$E$74</definedName>
    <definedName name="_xlnm.Print_Area" localSheetId="34">'Allianz Obligacji Plus'!$B$2:$E$74</definedName>
    <definedName name="_xlnm.Print_Area" localSheetId="48">'Franklin EDF'!$B$2:$E$74</definedName>
    <definedName name="_xlnm.Print_Area" localSheetId="10">'Fundusz Akcji Glob.'!$B$2:$E$73</definedName>
    <definedName name="_xlnm.Print_Area" localSheetId="6">'Fundusz Akcji Małych i ŚS'!$B$2:$E$73</definedName>
    <definedName name="_xlnm.Print_Area" localSheetId="5">'Fundusz Akcji Plus'!$B$2:$E$73</definedName>
    <definedName name="_xlnm.Print_Area" localSheetId="4">'Fundusz Aktywnej Alokacji'!$B$2:$E$73</definedName>
    <definedName name="_xlnm.Print_Area" localSheetId="25">'Fundusz Aktywny'!$B$2:$E$73</definedName>
    <definedName name="_xlnm.Print_Area" localSheetId="27">'Fundusz Azjatycki'!$B$2:$E$73</definedName>
    <definedName name="_xlnm.Print_Area" localSheetId="2">'Fundusz Dynamiczny'!$B$2:$E$74</definedName>
    <definedName name="_xlnm.Print_Area" localSheetId="12">'Fundusz Energetyczny'!$B$2:$E$73</definedName>
    <definedName name="_xlnm.Print_Area" localSheetId="0">'Fundusz Gwarantowany'!$B$2:$E$77</definedName>
    <definedName name="_xlnm.Print_Area" localSheetId="23">'Fundusz Konserwatywny'!$B$2:$E$74</definedName>
    <definedName name="_xlnm.Print_Area" localSheetId="26">'Fundusz Międzynarodowy'!$B$2:$E$73</definedName>
    <definedName name="_xlnm.Print_Area" localSheetId="3">'Fundusz Obligacji'!$B$2:$E$74</definedName>
    <definedName name="_xlnm.Print_Area" localSheetId="11">'Fundusz Obligacji Glob.'!$B$2:$E$73</definedName>
    <definedName name="_xlnm.Print_Area" localSheetId="7">'Fundusz Pieniężny'!$B$2:$E$73</definedName>
    <definedName name="_xlnm.Print_Area" localSheetId="8">'Fundusz Polskich Obl. Skarb.'!$B$2:$E$73</definedName>
    <definedName name="_xlnm.Print_Area" localSheetId="13">'Fundusz POSBis'!$B$2:$E$73</definedName>
    <definedName name="_xlnm.Print_Area" localSheetId="9">'Fundusz Selektywny'!$B$2:$E$73</definedName>
    <definedName name="_xlnm.Print_Area" localSheetId="14">'Fundusz Zachowawczy'!$B$2:$E$73</definedName>
    <definedName name="_xlnm.Print_Area" localSheetId="24">'Fundusz Zrównoważony'!$B$2:$E$73</definedName>
    <definedName name="_xlnm.Print_Area" localSheetId="141">'Generali KO'!$B$2:$E$74</definedName>
    <definedName name="_xlnm.Print_Area" localSheetId="145">'Generali KON'!$B$2:$E$74</definedName>
    <definedName name="_xlnm.Print_Area" localSheetId="54">'Investor Fun.Dyw. Wzr'!$B$2:$E$74</definedName>
    <definedName name="_xlnm.Print_Area" localSheetId="57">'Investor Quality'!$B$2:$E$74</definedName>
    <definedName name="_xlnm.Print_Area" localSheetId="53">'Inwestor Akcji'!$B$2:$E$74</definedName>
    <definedName name="_xlnm.Print_Area" localSheetId="80">'NN Eur.SD'!$B$2:$E$74</definedName>
    <definedName name="_xlnm.Print_Area" localSheetId="81">'NN Glob. Długu Korp.'!$B$2:$E$74</definedName>
    <definedName name="_xlnm.Print_Area" localSheetId="82">'NN Glob.SD'!$B$2:$E$74</definedName>
    <definedName name="_xlnm.Print_Area" localSheetId="97">'Pekao AE'!$B$2:$E$74</definedName>
    <definedName name="_xlnm.Print_Area" localSheetId="91">'Pekao AGD'!$B$2:$E$74</definedName>
    <definedName name="_xlnm.Print_Area" localSheetId="102">'Pekao B15D'!$B$2:$E$74</definedName>
    <definedName name="_xlnm.Print_Area" localSheetId="103">'Pekao DA2'!$B$2:$E$74</definedName>
    <definedName name="_xlnm.Print_Area" localSheetId="98">'Pekao DS'!$B$2:$E$74</definedName>
    <definedName name="_xlnm.Print_Area" localSheetId="100">'Pekao Kons.'!$B$2:$E$74</definedName>
    <definedName name="_xlnm.Print_Area" localSheetId="101">'Pekao Kons.+'!$B$2:$E$74</definedName>
    <definedName name="_xlnm.Print_Area" localSheetId="99">'Pekao OP'!$B$2:$E$74</definedName>
    <definedName name="_xlnm.Print_Area" localSheetId="93">'Pekao Spokojna Inw'!$B$2:$E$74</definedName>
    <definedName name="_xlnm.Print_Area" localSheetId="15">'Portfel Aktywnej Alokacji'!$B$2:$E$73</definedName>
    <definedName name="_xlnm.Print_Area" localSheetId="18">'Portfel ARR'!$B$2:$E$73</definedName>
    <definedName name="_xlnm.Print_Area" localSheetId="19">'Portfel ARW'!$B$2:$E$74</definedName>
    <definedName name="_xlnm.Print_Area" localSheetId="16">'Portfel Dynamiczny'!$B$2:$E$73</definedName>
    <definedName name="_xlnm.Print_Area" localSheetId="20">'Portfel OZ'!$B$2:$E$74</definedName>
    <definedName name="_xlnm.Print_Area" localSheetId="17">'Portfel Stabilnego Wzrostu'!$B$2:$E$73</definedName>
    <definedName name="_xlnm.Print_Area" localSheetId="114">'PZU AMiŚS'!$B$2:$E$74</definedName>
    <definedName name="_xlnm.Print_Area" localSheetId="116">'PZU ARR'!$B$2:$E$74</definedName>
    <definedName name="_xlnm.Print_Area" localSheetId="115">'PZU M'!$B$2:$E$74</definedName>
    <definedName name="_xlnm.Print_Area" localSheetId="118">'Quercus A'!$B$2:$E$74</definedName>
    <definedName name="_xlnm.Print_Area" localSheetId="124">'Schroder ISF FME'!$B$2:$E$74</definedName>
    <definedName name="_xlnm.Print_Area" localSheetId="126">'Schroder ISF GCHI'!$B$2:$E$74</definedName>
    <definedName name="_xlnm.Print_Area" localSheetId="125">'Schroder ISF GDG'!$B$2:$E$74</definedName>
    <definedName name="_xlnm.Print_Area" localSheetId="127">'Skarbiec Kons.'!$B$2:$E$74</definedName>
    <definedName name="_xlnm.Print_Area" localSheetId="128">'Skarbiec OWD'!$B$2:$E$74</definedName>
    <definedName name="_xlnm.Print_Area" localSheetId="134">'Templeton GTR'!$B$2:$E$74</definedName>
    <definedName name="_xlnm.Print_Area" localSheetId="135">'Templeton LA'!$B$2:$E$74</definedName>
    <definedName name="_xlnm.Print_Area" localSheetId="30">'Zaabezpieczony - Europy Wsch.'!$B$2:$E$73</definedName>
    <definedName name="_xlnm.Print_Area" localSheetId="29">'Zabezpieczony - Dalekiego Wsch.'!$B$2:$E$73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3" i="80" l="1"/>
  <c r="D23" i="80"/>
  <c r="D18" i="80"/>
  <c r="D41" i="36" l="1"/>
  <c r="D41" i="37"/>
  <c r="D41" i="161"/>
  <c r="D41" i="115"/>
  <c r="D41" i="92"/>
  <c r="D41" i="90"/>
  <c r="D41" i="76"/>
  <c r="D41" i="138"/>
  <c r="D41" i="136"/>
  <c r="D41" i="137"/>
  <c r="D41" i="163"/>
  <c r="D41" i="213"/>
  <c r="D41" i="164"/>
  <c r="D41" i="193"/>
  <c r="D41" i="88"/>
  <c r="D41" i="167"/>
  <c r="D41" i="129"/>
  <c r="D41" i="168"/>
  <c r="D41" i="169"/>
  <c r="D41" i="46"/>
  <c r="D41" i="232"/>
  <c r="D41" i="89"/>
  <c r="D41" i="128"/>
  <c r="D41" i="85"/>
  <c r="D41" i="103"/>
  <c r="D41" i="102"/>
  <c r="D41" i="104"/>
  <c r="D41" i="170"/>
  <c r="D41" i="166"/>
  <c r="D41" i="214"/>
  <c r="D41" i="220"/>
  <c r="D41" i="171"/>
  <c r="D41" i="38"/>
  <c r="D41" i="23"/>
  <c r="D41" i="25"/>
  <c r="D41" i="173"/>
  <c r="D41" i="174"/>
  <c r="D41" i="130"/>
  <c r="D41" i="39"/>
  <c r="D41" i="99"/>
  <c r="D41" i="205"/>
  <c r="D41" i="101"/>
  <c r="D41" i="143"/>
  <c r="D41" i="144"/>
  <c r="D41" i="147"/>
  <c r="D41" i="179"/>
  <c r="D41" i="146"/>
  <c r="D41" i="133"/>
  <c r="D41" i="132"/>
  <c r="D41" i="135"/>
  <c r="D41" i="113"/>
  <c r="D41" i="140"/>
  <c r="D41" i="227"/>
  <c r="D41" i="175"/>
  <c r="D41" i="216"/>
  <c r="D41" i="159"/>
  <c r="D41" i="109"/>
  <c r="D41" i="108"/>
  <c r="D41" i="187"/>
  <c r="D41" i="177"/>
  <c r="D41" i="41"/>
  <c r="D41" i="40"/>
  <c r="D41" i="64"/>
  <c r="D41" i="110"/>
  <c r="D41" i="20"/>
  <c r="D41" i="62"/>
  <c r="D41" i="26"/>
  <c r="D41" i="105"/>
  <c r="D41" i="63"/>
  <c r="D41" i="191"/>
  <c r="D41" i="228"/>
  <c r="D41" i="77"/>
  <c r="D41" i="123"/>
  <c r="D41" i="33"/>
  <c r="D41" i="34"/>
  <c r="D41" i="124"/>
  <c r="D41" i="57"/>
  <c r="D41" i="55"/>
  <c r="D41" i="43"/>
  <c r="D41" i="189"/>
  <c r="D41" i="212"/>
  <c r="D41" i="202"/>
  <c r="D41" i="201"/>
  <c r="D41" i="24"/>
  <c r="D41" i="149"/>
  <c r="D41" i="148"/>
  <c r="D41" i="186"/>
  <c r="D41" i="35"/>
  <c r="D41" i="153"/>
  <c r="D41" i="47"/>
  <c r="D41" i="27"/>
  <c r="D41" i="73"/>
  <c r="D41" i="74"/>
  <c r="D41" i="75"/>
  <c r="D41" i="106"/>
  <c r="E19" i="30" l="1"/>
  <c r="E26" i="28"/>
  <c r="D72" i="232" l="1"/>
  <c r="E26" i="232"/>
  <c r="E41" i="232" s="1"/>
  <c r="E11" i="232"/>
  <c r="E21" i="232" s="1"/>
  <c r="D71" i="7"/>
  <c r="D64" i="232" l="1"/>
  <c r="D58" i="232" s="1"/>
  <c r="E12" i="84"/>
  <c r="D64" i="8"/>
  <c r="D64" i="7"/>
  <c r="E12" i="7"/>
  <c r="D64" i="6"/>
  <c r="E12" i="6"/>
  <c r="D64" i="95"/>
  <c r="D74" i="232" l="1"/>
  <c r="D75" i="232" s="1"/>
  <c r="E58" i="232"/>
  <c r="D64" i="217"/>
  <c r="D64" i="93"/>
  <c r="E12" i="93"/>
  <c r="D64" i="94"/>
  <c r="E64" i="232" l="1"/>
  <c r="E74" i="232"/>
  <c r="E75" i="232" s="1"/>
  <c r="D64" i="53"/>
  <c r="E74" i="67"/>
  <c r="D64" i="67"/>
  <c r="E12" i="67"/>
  <c r="E74" i="69"/>
  <c r="D64" i="69"/>
  <c r="E12" i="69"/>
  <c r="E74" i="120"/>
  <c r="E71" i="120"/>
  <c r="D64" i="120"/>
  <c r="E12" i="120"/>
  <c r="D64" i="231"/>
  <c r="D64" i="230"/>
  <c r="D75" i="121"/>
  <c r="D62" i="121" l="1"/>
  <c r="E74" i="122"/>
  <c r="E71" i="122"/>
  <c r="D64" i="122"/>
  <c r="E12" i="122"/>
  <c r="E71" i="79"/>
  <c r="E74" i="79"/>
  <c r="D64" i="79"/>
  <c r="E74" i="78"/>
  <c r="E71" i="78"/>
  <c r="D64" i="78"/>
  <c r="E12" i="78"/>
  <c r="D64" i="81"/>
  <c r="E12" i="81"/>
  <c r="E14" i="81"/>
  <c r="E58" i="17"/>
  <c r="E64" i="17"/>
  <c r="E74" i="17"/>
  <c r="E71" i="17"/>
  <c r="D64" i="17"/>
  <c r="E12" i="17"/>
  <c r="E14" i="17"/>
  <c r="E74" i="16"/>
  <c r="E71" i="16"/>
  <c r="D64" i="16"/>
  <c r="E12" i="16"/>
  <c r="D64" i="11"/>
  <c r="E12" i="11"/>
  <c r="D64" i="10"/>
  <c r="E12" i="10"/>
  <c r="D64" i="5"/>
  <c r="E71" i="5"/>
  <c r="E12" i="5"/>
  <c r="E14" i="5"/>
  <c r="E71" i="4"/>
  <c r="D64" i="4"/>
  <c r="E14" i="4"/>
  <c r="E12" i="4"/>
  <c r="E71" i="194"/>
  <c r="D74" i="194"/>
  <c r="E74" i="194"/>
  <c r="D64" i="194"/>
  <c r="E12" i="194"/>
  <c r="E14" i="194"/>
  <c r="D59" i="1" l="1"/>
  <c r="E12" i="1"/>
  <c r="D71" i="231" l="1"/>
  <c r="D58" i="231"/>
  <c r="E26" i="231"/>
  <c r="E41" i="231" s="1"/>
  <c r="E17" i="231"/>
  <c r="D73" i="231" s="1"/>
  <c r="E14" i="231"/>
  <c r="D72" i="231" s="1"/>
  <c r="D71" i="230"/>
  <c r="D58" i="230"/>
  <c r="E26" i="230"/>
  <c r="E41" i="230" s="1"/>
  <c r="E17" i="230"/>
  <c r="D73" i="230" s="1"/>
  <c r="E14" i="230"/>
  <c r="D72" i="230" s="1"/>
  <c r="E11" i="230"/>
  <c r="E21" i="230" l="1"/>
  <c r="E11" i="231"/>
  <c r="E21" i="231" s="1"/>
  <c r="E71" i="231" s="1"/>
  <c r="D74" i="231"/>
  <c r="D75" i="231" s="1"/>
  <c r="D74" i="230"/>
  <c r="D75" i="230" s="1"/>
  <c r="E75" i="230" s="1"/>
  <c r="E77" i="230"/>
  <c r="E69" i="230"/>
  <c r="E76" i="230"/>
  <c r="E64" i="230"/>
  <c r="E62" i="230"/>
  <c r="E71" i="230"/>
  <c r="E72" i="230"/>
  <c r="E73" i="230"/>
  <c r="E58" i="230"/>
  <c r="E26" i="84"/>
  <c r="E41" i="84"/>
  <c r="E14" i="84"/>
  <c r="E14" i="60"/>
  <c r="E14" i="58"/>
  <c r="E14" i="13"/>
  <c r="E75" i="231" l="1"/>
  <c r="E58" i="231"/>
  <c r="E77" i="231"/>
  <c r="E72" i="231"/>
  <c r="E64" i="231"/>
  <c r="E76" i="231"/>
  <c r="E73" i="231"/>
  <c r="E62" i="231"/>
  <c r="E69" i="231"/>
  <c r="E74" i="230"/>
  <c r="E74" i="231" l="1"/>
  <c r="D58" i="122"/>
  <c r="D58" i="17" l="1"/>
  <c r="E26" i="17" l="1"/>
  <c r="E41" i="17" s="1"/>
  <c r="E11" i="143" l="1"/>
  <c r="E21" i="143" s="1"/>
  <c r="D72" i="75" l="1"/>
  <c r="D70" i="75"/>
  <c r="D72" i="74"/>
  <c r="D70" i="74"/>
  <c r="D58" i="74" s="1"/>
  <c r="D74" i="74" s="1"/>
  <c r="D76" i="74" s="1"/>
  <c r="D72" i="73"/>
  <c r="D70" i="73"/>
  <c r="D58" i="73" s="1"/>
  <c r="D74" i="73" s="1"/>
  <c r="D76" i="73" s="1"/>
  <c r="D70" i="27"/>
  <c r="D58" i="27" l="1"/>
  <c r="D58" i="75"/>
  <c r="D74" i="75" s="1"/>
  <c r="D76" i="75" s="1"/>
  <c r="E14" i="10" l="1"/>
  <c r="E26" i="186" l="1"/>
  <c r="E41" i="186" s="1"/>
  <c r="E26" i="33"/>
  <c r="E41" i="33" s="1"/>
  <c r="D58" i="1" l="1"/>
  <c r="D64" i="84" l="1"/>
  <c r="D71" i="60"/>
  <c r="D64" i="60"/>
  <c r="D64" i="61"/>
  <c r="D71" i="58"/>
  <c r="D64" i="58"/>
  <c r="D64" i="13" l="1"/>
  <c r="D71" i="13"/>
  <c r="E26" i="58" l="1"/>
  <c r="E41" i="58"/>
  <c r="E26" i="152" l="1"/>
  <c r="E26" i="35" l="1"/>
  <c r="E41" i="35" s="1"/>
  <c r="E26" i="151"/>
  <c r="E41" i="151" s="1"/>
  <c r="E26" i="8" l="1"/>
  <c r="E41" i="8" s="1"/>
  <c r="E26" i="53"/>
  <c r="E41" i="53" s="1"/>
  <c r="D71" i="61" l="1"/>
  <c r="D64" i="9"/>
  <c r="D71" i="6" l="1"/>
  <c r="E11" i="35" l="1"/>
  <c r="E21" i="35" s="1"/>
  <c r="T38" i="1" l="1"/>
  <c r="T37" i="1"/>
  <c r="T39" i="1" s="1"/>
  <c r="D71" i="1" l="1"/>
  <c r="E17" i="194" l="1"/>
  <c r="D73" i="194" s="1"/>
  <c r="E17" i="4"/>
  <c r="D73" i="4" s="1"/>
  <c r="E17" i="5"/>
  <c r="D73" i="5" s="1"/>
  <c r="E17" i="10"/>
  <c r="E17" i="11"/>
  <c r="E17" i="16"/>
  <c r="E17" i="17"/>
  <c r="E17" i="81"/>
  <c r="E17" i="78"/>
  <c r="E17" i="79"/>
  <c r="E17" i="122"/>
  <c r="E17" i="121"/>
  <c r="E17" i="120"/>
  <c r="E17" i="69"/>
  <c r="E17" i="67"/>
  <c r="E17" i="53"/>
  <c r="E17" i="94"/>
  <c r="E17" i="93"/>
  <c r="E17" i="95"/>
  <c r="E17" i="6"/>
  <c r="E17" i="7"/>
  <c r="E17" i="8"/>
  <c r="E17" i="9"/>
  <c r="E17" i="13"/>
  <c r="E17" i="58"/>
  <c r="E17" i="61"/>
  <c r="E17" i="60"/>
  <c r="E17" i="84"/>
  <c r="E17" i="1"/>
  <c r="D73" i="1" s="1"/>
  <c r="E11" i="194"/>
  <c r="E11" i="4"/>
  <c r="E11" i="5"/>
  <c r="E11" i="10"/>
  <c r="E14" i="11"/>
  <c r="E11" i="11" s="1"/>
  <c r="E14" i="16"/>
  <c r="E11" i="16" s="1"/>
  <c r="E11" i="17"/>
  <c r="E11" i="81"/>
  <c r="E14" i="78"/>
  <c r="E11" i="78" s="1"/>
  <c r="E14" i="79"/>
  <c r="E11" i="79" s="1"/>
  <c r="E14" i="122"/>
  <c r="E11" i="122" s="1"/>
  <c r="E14" i="121"/>
  <c r="E11" i="121" s="1"/>
  <c r="E14" i="120"/>
  <c r="E11" i="120" s="1"/>
  <c r="E14" i="69"/>
  <c r="E11" i="69" s="1"/>
  <c r="E14" i="67"/>
  <c r="E11" i="67" s="1"/>
  <c r="E11" i="61"/>
  <c r="E11" i="53"/>
  <c r="E11" i="94"/>
  <c r="E11" i="93"/>
  <c r="E11" i="199"/>
  <c r="E21" i="199" s="1"/>
  <c r="E11" i="217"/>
  <c r="E21" i="217" s="1"/>
  <c r="E11" i="95"/>
  <c r="E11" i="6"/>
  <c r="E11" i="7"/>
  <c r="E11" i="8"/>
  <c r="E11" i="9"/>
  <c r="E11" i="13"/>
  <c r="E11" i="58"/>
  <c r="E11" i="60"/>
  <c r="E11" i="84"/>
  <c r="E11" i="28"/>
  <c r="E21" i="28" s="1"/>
  <c r="E11" i="22"/>
  <c r="E21" i="22" s="1"/>
  <c r="E11" i="49"/>
  <c r="E21" i="49" s="1"/>
  <c r="E11" i="29"/>
  <c r="E21" i="29" s="1"/>
  <c r="E11" i="30"/>
  <c r="E21" i="30" s="1"/>
  <c r="E11" i="48"/>
  <c r="E21" i="48" s="1"/>
  <c r="E11" i="83"/>
  <c r="E21" i="83" s="1"/>
  <c r="E11" i="42"/>
  <c r="E21" i="42" s="1"/>
  <c r="E11" i="188"/>
  <c r="E21" i="188" s="1"/>
  <c r="E11" i="195"/>
  <c r="E21" i="195" s="1"/>
  <c r="E11" i="196"/>
  <c r="E21" i="196" s="1"/>
  <c r="E11" i="209"/>
  <c r="E21" i="209" s="1"/>
  <c r="E11" i="210"/>
  <c r="E21" i="210" s="1"/>
  <c r="E11" i="197"/>
  <c r="E21" i="197" s="1"/>
  <c r="E11" i="112"/>
  <c r="E21" i="112" s="1"/>
  <c r="E11" i="96"/>
  <c r="E21" i="96" s="1"/>
  <c r="E11" i="151"/>
  <c r="E21" i="151" s="1"/>
  <c r="E11" i="152"/>
  <c r="E21" i="152" s="1"/>
  <c r="E11" i="211"/>
  <c r="E21" i="211" s="1"/>
  <c r="E11" i="218"/>
  <c r="E21" i="218" s="1"/>
  <c r="E11" i="106"/>
  <c r="E21" i="106" s="1"/>
  <c r="E11" i="123"/>
  <c r="E21" i="123" s="1"/>
  <c r="E11" i="33"/>
  <c r="E21" i="33" s="1"/>
  <c r="E11" i="34"/>
  <c r="E21" i="34" s="1"/>
  <c r="E11" i="124"/>
  <c r="E21" i="124" s="1"/>
  <c r="E11" i="57"/>
  <c r="E21" i="57" s="1"/>
  <c r="E11" i="55"/>
  <c r="E21" i="55" s="1"/>
  <c r="E11" i="43"/>
  <c r="E21" i="43" s="1"/>
  <c r="E11" i="189"/>
  <c r="E21" i="189" s="1"/>
  <c r="E11" i="212"/>
  <c r="E21" i="212" s="1"/>
  <c r="E11" i="202"/>
  <c r="E21" i="202" s="1"/>
  <c r="E11" i="201"/>
  <c r="E21" i="201" s="1"/>
  <c r="E11" i="24"/>
  <c r="E21" i="24" s="1"/>
  <c r="E11" i="149"/>
  <c r="E21" i="149" s="1"/>
  <c r="E11" i="148"/>
  <c r="E21" i="148" s="1"/>
  <c r="E11" i="186"/>
  <c r="E21" i="186" s="1"/>
  <c r="E11" i="153"/>
  <c r="E21" i="153" s="1"/>
  <c r="E11" i="47"/>
  <c r="E21" i="47" s="1"/>
  <c r="E11" i="27"/>
  <c r="E21" i="27" s="1"/>
  <c r="E70" i="27" s="1"/>
  <c r="E11" i="73"/>
  <c r="E21" i="73" s="1"/>
  <c r="E11" i="74"/>
  <c r="E21" i="74" s="1"/>
  <c r="E11" i="75"/>
  <c r="E21" i="75" s="1"/>
  <c r="E11" i="77"/>
  <c r="E21" i="77" s="1"/>
  <c r="E11" i="36"/>
  <c r="E21" i="36" s="1"/>
  <c r="E11" i="37"/>
  <c r="E21" i="37" s="1"/>
  <c r="E11" i="161"/>
  <c r="E21" i="161" s="1"/>
  <c r="E11" i="115"/>
  <c r="E21" i="115" s="1"/>
  <c r="E11" i="92"/>
  <c r="E21" i="92" s="1"/>
  <c r="E11" i="90"/>
  <c r="E21" i="90" s="1"/>
  <c r="E11" i="76"/>
  <c r="E21" i="76" s="1"/>
  <c r="E11" i="138"/>
  <c r="E21" i="138" s="1"/>
  <c r="E11" i="136"/>
  <c r="E21" i="136" s="1"/>
  <c r="E11" i="137"/>
  <c r="E21" i="137" s="1"/>
  <c r="E11" i="163"/>
  <c r="E21" i="163" s="1"/>
  <c r="E11" i="164"/>
  <c r="E21" i="164" s="1"/>
  <c r="E11" i="193"/>
  <c r="E21" i="193" s="1"/>
  <c r="E11" i="88"/>
  <c r="E21" i="88" s="1"/>
  <c r="E11" i="167"/>
  <c r="E21" i="167" s="1"/>
  <c r="E11" i="129"/>
  <c r="E21" i="129" s="1"/>
  <c r="E11" i="168"/>
  <c r="E21" i="168" s="1"/>
  <c r="E11" i="169"/>
  <c r="E21" i="169" s="1"/>
  <c r="E11" i="46"/>
  <c r="E21" i="46" s="1"/>
  <c r="E11" i="89"/>
  <c r="E21" i="89" s="1"/>
  <c r="E11" i="128"/>
  <c r="E21" i="128" s="1"/>
  <c r="E11" i="85"/>
  <c r="E21" i="85" s="1"/>
  <c r="E11" i="103"/>
  <c r="E21" i="103" s="1"/>
  <c r="E11" i="102"/>
  <c r="E21" i="102" s="1"/>
  <c r="E11" i="104"/>
  <c r="E21" i="104" s="1"/>
  <c r="E11" i="170"/>
  <c r="E21" i="170" s="1"/>
  <c r="E11" i="166"/>
  <c r="E21" i="166" s="1"/>
  <c r="E11" i="214"/>
  <c r="E21" i="214" s="1"/>
  <c r="E11" i="220"/>
  <c r="E21" i="220" s="1"/>
  <c r="E11" i="171"/>
  <c r="E21" i="171" s="1"/>
  <c r="E11" i="38"/>
  <c r="E21" i="38" s="1"/>
  <c r="E11" i="23"/>
  <c r="E21" i="23" s="1"/>
  <c r="E11" i="25"/>
  <c r="E21" i="25" s="1"/>
  <c r="E11" i="173"/>
  <c r="E21" i="173" s="1"/>
  <c r="E11" i="174"/>
  <c r="E21" i="174" s="1"/>
  <c r="E11" i="130"/>
  <c r="E21" i="130" s="1"/>
  <c r="E11" i="39"/>
  <c r="E21" i="39" s="1"/>
  <c r="E11" i="99"/>
  <c r="E21" i="99" s="1"/>
  <c r="E11" i="205"/>
  <c r="E21" i="205" s="1"/>
  <c r="E11" i="101"/>
  <c r="E21" i="101" s="1"/>
  <c r="E11" i="144"/>
  <c r="E21" i="144" s="1"/>
  <c r="E11" i="147"/>
  <c r="E21" i="147" s="1"/>
  <c r="E11" i="179"/>
  <c r="E21" i="179" s="1"/>
  <c r="E11" i="146"/>
  <c r="E21" i="146" s="1"/>
  <c r="E11" i="133"/>
  <c r="E21" i="133" s="1"/>
  <c r="E11" i="132"/>
  <c r="E21" i="132" s="1"/>
  <c r="E11" i="135"/>
  <c r="E21" i="135" s="1"/>
  <c r="E11" i="113"/>
  <c r="E21" i="113" s="1"/>
  <c r="E11" i="140"/>
  <c r="E21" i="140" s="1"/>
  <c r="E11" i="227"/>
  <c r="E21" i="227" s="1"/>
  <c r="E11" i="175"/>
  <c r="E21" i="175" s="1"/>
  <c r="E11" i="216"/>
  <c r="E21" i="216" s="1"/>
  <c r="E11" i="159"/>
  <c r="E21" i="159" s="1"/>
  <c r="E11" i="109"/>
  <c r="E21" i="109" s="1"/>
  <c r="E11" i="108"/>
  <c r="E21" i="108" s="1"/>
  <c r="E11" i="187"/>
  <c r="E21" i="187" s="1"/>
  <c r="E11" i="177"/>
  <c r="E21" i="177" s="1"/>
  <c r="E11" i="41"/>
  <c r="E21" i="41" s="1"/>
  <c r="E11" i="40"/>
  <c r="E21" i="40" s="1"/>
  <c r="E11" i="64"/>
  <c r="E21" i="64" s="1"/>
  <c r="E11" i="110"/>
  <c r="E21" i="110" s="1"/>
  <c r="E11" i="20"/>
  <c r="E21" i="20" s="1"/>
  <c r="E11" i="62"/>
  <c r="E21" i="62" s="1"/>
  <c r="E11" i="26"/>
  <c r="E21" i="26" s="1"/>
  <c r="E11" i="105"/>
  <c r="E21" i="105" s="1"/>
  <c r="E11" i="63"/>
  <c r="E21" i="63" s="1"/>
  <c r="E11" i="191"/>
  <c r="E21" i="191" s="1"/>
  <c r="E11" i="228"/>
  <c r="E21" i="228" s="1"/>
  <c r="E69" i="217" l="1"/>
  <c r="E71" i="217"/>
  <c r="E70" i="75"/>
  <c r="E58" i="75"/>
  <c r="E74" i="75" s="1"/>
  <c r="E76" i="75" s="1"/>
  <c r="E70" i="74"/>
  <c r="E58" i="74"/>
  <c r="E74" i="74" s="1"/>
  <c r="E76" i="74" s="1"/>
  <c r="E70" i="73"/>
  <c r="E58" i="73"/>
  <c r="E74" i="73" s="1"/>
  <c r="E76" i="73" s="1"/>
  <c r="E21" i="16"/>
  <c r="E21" i="7"/>
  <c r="E71" i="7" s="1"/>
  <c r="E21" i="69"/>
  <c r="E21" i="120"/>
  <c r="E21" i="79"/>
  <c r="E21" i="11"/>
  <c r="E71" i="11" s="1"/>
  <c r="E21" i="61"/>
  <c r="E71" i="61" s="1"/>
  <c r="E21" i="58"/>
  <c r="E71" i="58" s="1"/>
  <c r="E21" i="8"/>
  <c r="E21" i="84"/>
  <c r="E21" i="9"/>
  <c r="E21" i="6"/>
  <c r="E21" i="95"/>
  <c r="E21" i="67"/>
  <c r="E21" i="121"/>
  <c r="E77" i="121" s="1"/>
  <c r="E21" i="122"/>
  <c r="E21" i="17"/>
  <c r="E21" i="4"/>
  <c r="E21" i="60"/>
  <c r="E71" i="60" s="1"/>
  <c r="E21" i="13"/>
  <c r="E71" i="13" s="1"/>
  <c r="E21" i="94"/>
  <c r="E21" i="53"/>
  <c r="E71" i="53" s="1"/>
  <c r="E21" i="10"/>
  <c r="E71" i="10" s="1"/>
  <c r="E21" i="194"/>
  <c r="E21" i="81"/>
  <c r="E71" i="81" s="1"/>
  <c r="E21" i="93"/>
  <c r="E21" i="78"/>
  <c r="E21" i="5"/>
  <c r="E62" i="121" l="1"/>
  <c r="E76" i="121"/>
  <c r="E69" i="121"/>
  <c r="E26" i="194" l="1"/>
  <c r="E41" i="194" s="1"/>
  <c r="E26" i="4"/>
  <c r="E41" i="4" s="1"/>
  <c r="E26" i="5"/>
  <c r="E41" i="5" s="1"/>
  <c r="E26" i="10"/>
  <c r="E41" i="10" s="1"/>
  <c r="E26" i="11"/>
  <c r="E41" i="11" s="1"/>
  <c r="E26" i="16"/>
  <c r="E41" i="16" s="1"/>
  <c r="E26" i="81"/>
  <c r="E41" i="81" s="1"/>
  <c r="E26" i="78"/>
  <c r="E41" i="78" s="1"/>
  <c r="E26" i="79"/>
  <c r="E41" i="79" s="1"/>
  <c r="E26" i="122"/>
  <c r="E41" i="122" s="1"/>
  <c r="E26" i="121"/>
  <c r="E41" i="121" s="1"/>
  <c r="E26" i="120"/>
  <c r="E41" i="120" s="1"/>
  <c r="E26" i="69"/>
  <c r="E41" i="69" s="1"/>
  <c r="E26" i="67"/>
  <c r="E41" i="67" s="1"/>
  <c r="E26" i="94"/>
  <c r="E41" i="94" s="1"/>
  <c r="E26" i="93"/>
  <c r="E41" i="93" s="1"/>
  <c r="E26" i="199"/>
  <c r="E41" i="199" s="1"/>
  <c r="E26" i="217"/>
  <c r="E41" i="217" s="1"/>
  <c r="E26" i="95"/>
  <c r="E41" i="95" s="1"/>
  <c r="E26" i="6"/>
  <c r="E41" i="6" s="1"/>
  <c r="E26" i="7"/>
  <c r="E41" i="7" s="1"/>
  <c r="E26" i="9"/>
  <c r="E41" i="9" s="1"/>
  <c r="E26" i="13"/>
  <c r="E41" i="13" s="1"/>
  <c r="E26" i="61"/>
  <c r="E41" i="61" s="1"/>
  <c r="E26" i="60"/>
  <c r="E41" i="60" s="1"/>
  <c r="E41" i="28"/>
  <c r="E26" i="22"/>
  <c r="E41" i="22" s="1"/>
  <c r="E26" i="49"/>
  <c r="E41" i="49" s="1"/>
  <c r="E26" i="29"/>
  <c r="E41" i="29" s="1"/>
  <c r="E26" i="30"/>
  <c r="E41" i="30" s="1"/>
  <c r="E26" i="48"/>
  <c r="E41" i="48" s="1"/>
  <c r="E26" i="83"/>
  <c r="E41" i="83" s="1"/>
  <c r="E26" i="42"/>
  <c r="E41" i="42" s="1"/>
  <c r="E26" i="188"/>
  <c r="E41" i="188" s="1"/>
  <c r="E26" i="195"/>
  <c r="E41" i="195" s="1"/>
  <c r="E26" i="196"/>
  <c r="E41" i="196" s="1"/>
  <c r="E26" i="209"/>
  <c r="E41" i="209" s="1"/>
  <c r="E26" i="210"/>
  <c r="E41" i="210" s="1"/>
  <c r="E26" i="197"/>
  <c r="E41" i="197" s="1"/>
  <c r="E26" i="112"/>
  <c r="E41" i="112" s="1"/>
  <c r="E26" i="96"/>
  <c r="E41" i="96" s="1"/>
  <c r="E41" i="152"/>
  <c r="E26" i="211"/>
  <c r="E41" i="211" s="1"/>
  <c r="E26" i="218"/>
  <c r="E41" i="218" s="1"/>
  <c r="E26" i="106"/>
  <c r="E41" i="106" s="1"/>
  <c r="E26" i="123"/>
  <c r="E41" i="123" s="1"/>
  <c r="E26" i="34"/>
  <c r="E41" i="34" s="1"/>
  <c r="E26" i="124"/>
  <c r="E41" i="124" s="1"/>
  <c r="E26" i="57"/>
  <c r="E41" i="57" s="1"/>
  <c r="E26" i="55"/>
  <c r="E41" i="55" s="1"/>
  <c r="E26" i="43"/>
  <c r="E41" i="43" s="1"/>
  <c r="E26" i="189"/>
  <c r="E41" i="189" s="1"/>
  <c r="E26" i="212"/>
  <c r="E41" i="212" s="1"/>
  <c r="E26" i="202"/>
  <c r="E41" i="202" s="1"/>
  <c r="E26" i="201"/>
  <c r="E41" i="201" s="1"/>
  <c r="E26" i="24"/>
  <c r="E41" i="24" s="1"/>
  <c r="E26" i="149"/>
  <c r="E41" i="149" s="1"/>
  <c r="E26" i="148"/>
  <c r="E41" i="148" s="1"/>
  <c r="E26" i="153"/>
  <c r="E41" i="153" s="1"/>
  <c r="E26" i="47"/>
  <c r="E41" i="47" s="1"/>
  <c r="E26" i="27"/>
  <c r="E41" i="27" s="1"/>
  <c r="E26" i="73"/>
  <c r="E41" i="73" s="1"/>
  <c r="E26" i="74"/>
  <c r="E41" i="74" s="1"/>
  <c r="E26" i="75"/>
  <c r="E41" i="75" s="1"/>
  <c r="E26" i="77"/>
  <c r="E41" i="77" s="1"/>
  <c r="E26" i="36"/>
  <c r="E41" i="36" s="1"/>
  <c r="E26" i="37"/>
  <c r="E41" i="37" s="1"/>
  <c r="E26" i="161"/>
  <c r="E41" i="161" s="1"/>
  <c r="E26" i="115"/>
  <c r="E41" i="115" s="1"/>
  <c r="E26" i="92"/>
  <c r="E41" i="92" s="1"/>
  <c r="E26" i="90"/>
  <c r="E41" i="90" s="1"/>
  <c r="E26" i="76"/>
  <c r="E41" i="76" s="1"/>
  <c r="E26" i="138"/>
  <c r="E41" i="138" s="1"/>
  <c r="E26" i="136"/>
  <c r="E41" i="136" s="1"/>
  <c r="E26" i="137"/>
  <c r="E41" i="137" s="1"/>
  <c r="E26" i="163"/>
  <c r="E41" i="163" s="1"/>
  <c r="E26" i="213"/>
  <c r="E41" i="213" s="1"/>
  <c r="E26" i="164"/>
  <c r="E41" i="164" s="1"/>
  <c r="E26" i="193"/>
  <c r="E41" i="193" s="1"/>
  <c r="E26" i="88"/>
  <c r="E41" i="88" s="1"/>
  <c r="E26" i="167"/>
  <c r="E41" i="167" s="1"/>
  <c r="E26" i="129"/>
  <c r="E41" i="129" s="1"/>
  <c r="E26" i="168"/>
  <c r="E41" i="168" s="1"/>
  <c r="E26" i="169"/>
  <c r="E41" i="169" s="1"/>
  <c r="E26" i="46"/>
  <c r="E41" i="46" s="1"/>
  <c r="E26" i="89"/>
  <c r="E41" i="89" s="1"/>
  <c r="E26" i="128"/>
  <c r="E41" i="128" s="1"/>
  <c r="E26" i="85"/>
  <c r="E41" i="85" s="1"/>
  <c r="E26" i="103"/>
  <c r="E41" i="103" s="1"/>
  <c r="E26" i="102"/>
  <c r="E41" i="102" s="1"/>
  <c r="E26" i="104"/>
  <c r="E41" i="104" s="1"/>
  <c r="E26" i="170"/>
  <c r="E41" i="170" s="1"/>
  <c r="E26" i="166"/>
  <c r="E41" i="166" s="1"/>
  <c r="E26" i="214"/>
  <c r="E41" i="214" s="1"/>
  <c r="E26" i="220"/>
  <c r="E41" i="220" s="1"/>
  <c r="E26" i="171"/>
  <c r="E41" i="171" s="1"/>
  <c r="E26" i="38"/>
  <c r="E41" i="38" s="1"/>
  <c r="E26" i="23"/>
  <c r="E41" i="23" s="1"/>
  <c r="E26" i="25"/>
  <c r="E41" i="25" s="1"/>
  <c r="E26" i="173"/>
  <c r="E41" i="173" s="1"/>
  <c r="E26" i="174"/>
  <c r="E41" i="174" s="1"/>
  <c r="E26" i="130"/>
  <c r="E41" i="130" s="1"/>
  <c r="E26" i="39"/>
  <c r="E41" i="39" s="1"/>
  <c r="E26" i="99"/>
  <c r="E41" i="99" s="1"/>
  <c r="E26" i="205"/>
  <c r="E26" i="101"/>
  <c r="E41" i="101" s="1"/>
  <c r="E26" i="143"/>
  <c r="E41" i="143" s="1"/>
  <c r="E26" i="144"/>
  <c r="E41" i="144" s="1"/>
  <c r="E26" i="147"/>
  <c r="E41" i="147" s="1"/>
  <c r="E26" i="179"/>
  <c r="E41" i="179" s="1"/>
  <c r="E26" i="146"/>
  <c r="E41" i="146" s="1"/>
  <c r="E26" i="133"/>
  <c r="E41" i="133" s="1"/>
  <c r="E26" i="132"/>
  <c r="E41" i="132" s="1"/>
  <c r="E26" i="135"/>
  <c r="E41" i="135" s="1"/>
  <c r="E26" i="134"/>
  <c r="E41" i="134" s="1"/>
  <c r="E26" i="113"/>
  <c r="E41" i="113" s="1"/>
  <c r="E26" i="140"/>
  <c r="E41" i="140" s="1"/>
  <c r="E26" i="227"/>
  <c r="E41" i="227" s="1"/>
  <c r="E26" i="175"/>
  <c r="E41" i="175" s="1"/>
  <c r="E26" i="216"/>
  <c r="E41" i="216" s="1"/>
  <c r="E26" i="159"/>
  <c r="E41" i="159" s="1"/>
  <c r="E26" i="109"/>
  <c r="E41" i="109" s="1"/>
  <c r="E26" i="108"/>
  <c r="E41" i="108" s="1"/>
  <c r="E26" i="187"/>
  <c r="E41" i="187" s="1"/>
  <c r="E26" i="177"/>
  <c r="E41" i="177" s="1"/>
  <c r="E26" i="41"/>
  <c r="E41" i="41" s="1"/>
  <c r="E26" i="40"/>
  <c r="E41" i="40" s="1"/>
  <c r="E26" i="64"/>
  <c r="E41" i="64" s="1"/>
  <c r="E26" i="110"/>
  <c r="E41" i="110" s="1"/>
  <c r="E26" i="20"/>
  <c r="E41" i="20" s="1"/>
  <c r="E26" i="62"/>
  <c r="E41" i="62" s="1"/>
  <c r="E26" i="26"/>
  <c r="E41" i="26" s="1"/>
  <c r="E26" i="105"/>
  <c r="E41" i="105" s="1"/>
  <c r="E26" i="63"/>
  <c r="E41" i="63" s="1"/>
  <c r="E26" i="191"/>
  <c r="E41" i="191" s="1"/>
  <c r="E26" i="228"/>
  <c r="E41" i="228" s="1"/>
  <c r="E26" i="1"/>
  <c r="E41" i="1" s="1"/>
  <c r="E18" i="80" l="1"/>
  <c r="E74" i="228" l="1"/>
  <c r="E75" i="228" s="1"/>
  <c r="D72" i="228"/>
  <c r="E64" i="228"/>
  <c r="D64" i="228"/>
  <c r="D58" i="228" s="1"/>
  <c r="D74" i="228" s="1"/>
  <c r="D75" i="228" s="1"/>
  <c r="D72" i="227"/>
  <c r="D64" i="227" l="1"/>
  <c r="D58" i="227" s="1"/>
  <c r="D74" i="227" l="1"/>
  <c r="D75" i="227" s="1"/>
  <c r="E58" i="227"/>
  <c r="E64" i="227" l="1"/>
  <c r="E74" i="227"/>
  <c r="E75" i="227" s="1"/>
  <c r="D71" i="84" l="1"/>
  <c r="D72" i="220" l="1"/>
  <c r="D72" i="218"/>
  <c r="D64" i="218" l="1"/>
  <c r="D58" i="218" s="1"/>
  <c r="D74" i="218" s="1"/>
  <c r="D76" i="218" s="1"/>
  <c r="D64" i="220"/>
  <c r="D58" i="220" s="1"/>
  <c r="E58" i="218" l="1"/>
  <c r="E74" i="218" s="1"/>
  <c r="E76" i="218" s="1"/>
  <c r="D74" i="220"/>
  <c r="D75" i="220" s="1"/>
  <c r="E64" i="218" l="1"/>
  <c r="E74" i="220"/>
  <c r="E75" i="220" s="1"/>
  <c r="D71" i="8" l="1"/>
  <c r="D73" i="10" l="1"/>
  <c r="D73" i="11"/>
  <c r="D73" i="17"/>
  <c r="E73" i="17" s="1"/>
  <c r="D73" i="69"/>
  <c r="D73" i="7"/>
  <c r="D64" i="48"/>
  <c r="D58" i="48" s="1"/>
  <c r="D73" i="48"/>
  <c r="D64" i="196"/>
  <c r="D58" i="196" s="1"/>
  <c r="D73" i="196"/>
  <c r="D64" i="55"/>
  <c r="D58" i="55" s="1"/>
  <c r="D73" i="55"/>
  <c r="D64" i="37"/>
  <c r="D58" i="37" s="1"/>
  <c r="D73" i="37"/>
  <c r="D64" i="90"/>
  <c r="D58" i="90" s="1"/>
  <c r="D73" i="90"/>
  <c r="D64" i="153"/>
  <c r="D58" i="153" s="1"/>
  <c r="D73" i="153"/>
  <c r="D64" i="23"/>
  <c r="D58" i="23" s="1"/>
  <c r="D73" i="23"/>
  <c r="D64" i="143"/>
  <c r="D58" i="143" s="1"/>
  <c r="D73" i="143"/>
  <c r="D64" i="134"/>
  <c r="D58" i="134" s="1"/>
  <c r="D73" i="134"/>
  <c r="D64" i="177"/>
  <c r="D58" i="177" s="1"/>
  <c r="E58" i="177" s="1"/>
  <c r="E64" i="177" s="1"/>
  <c r="D73" i="177"/>
  <c r="D64" i="110"/>
  <c r="D58" i="110" s="1"/>
  <c r="D73" i="110"/>
  <c r="D64" i="20"/>
  <c r="D58" i="20" s="1"/>
  <c r="E58" i="20" s="1"/>
  <c r="E64" i="20" s="1"/>
  <c r="D73" i="20"/>
  <c r="D73" i="217"/>
  <c r="D72" i="217"/>
  <c r="D71" i="217"/>
  <c r="D71" i="4"/>
  <c r="D71" i="5"/>
  <c r="D71" i="10"/>
  <c r="D71" i="11"/>
  <c r="D71" i="16"/>
  <c r="D71" i="17"/>
  <c r="D71" i="81"/>
  <c r="D71" i="78"/>
  <c r="D71" i="79"/>
  <c r="D71" i="122"/>
  <c r="D71" i="121"/>
  <c r="E71" i="121" s="1"/>
  <c r="D71" i="120"/>
  <c r="D71" i="69"/>
  <c r="D71" i="67"/>
  <c r="E71" i="67" s="1"/>
  <c r="D71" i="53"/>
  <c r="D71" i="94"/>
  <c r="D71" i="93"/>
  <c r="E71" i="93" s="1"/>
  <c r="D71" i="199"/>
  <c r="D71" i="194"/>
  <c r="D72" i="216"/>
  <c r="D72" i="214"/>
  <c r="D72" i="213"/>
  <c r="D72" i="212"/>
  <c r="D72" i="211"/>
  <c r="D72" i="210"/>
  <c r="D72" i="209"/>
  <c r="D72" i="205"/>
  <c r="D72" i="201"/>
  <c r="D72" i="202"/>
  <c r="D58" i="84"/>
  <c r="D73" i="84"/>
  <c r="D58" i="60"/>
  <c r="D73" i="60"/>
  <c r="D58" i="61"/>
  <c r="D73" i="61"/>
  <c r="D58" i="58"/>
  <c r="D73" i="58"/>
  <c r="D58" i="13"/>
  <c r="D73" i="13"/>
  <c r="D73" i="9"/>
  <c r="D58" i="8"/>
  <c r="D73" i="8"/>
  <c r="D58" i="6"/>
  <c r="D73" i="6"/>
  <c r="D71" i="95"/>
  <c r="D58" i="95"/>
  <c r="D72" i="199"/>
  <c r="D58" i="199"/>
  <c r="D73" i="199"/>
  <c r="D72" i="197"/>
  <c r="D72" i="196"/>
  <c r="D72" i="195"/>
  <c r="D73" i="95"/>
  <c r="D58" i="93"/>
  <c r="D58" i="94"/>
  <c r="D73" i="94"/>
  <c r="D58" i="53"/>
  <c r="D73" i="53"/>
  <c r="E73" i="53" s="1"/>
  <c r="D58" i="67"/>
  <c r="D73" i="67"/>
  <c r="D58" i="69"/>
  <c r="D58" i="120"/>
  <c r="D73" i="120"/>
  <c r="D58" i="10"/>
  <c r="D58" i="11"/>
  <c r="D58" i="16"/>
  <c r="D58" i="81"/>
  <c r="D58" i="78"/>
  <c r="D58" i="79"/>
  <c r="D58" i="121"/>
  <c r="D58" i="5"/>
  <c r="D73" i="16"/>
  <c r="D73" i="81"/>
  <c r="D73" i="78"/>
  <c r="D73" i="79"/>
  <c r="D73" i="122"/>
  <c r="D73" i="121"/>
  <c r="D72" i="10"/>
  <c r="D72" i="11"/>
  <c r="D72" i="16"/>
  <c r="D72" i="78"/>
  <c r="D72" i="79"/>
  <c r="D72" i="122"/>
  <c r="D72" i="121"/>
  <c r="D72" i="5"/>
  <c r="D58" i="4"/>
  <c r="D58" i="194"/>
  <c r="D64" i="30"/>
  <c r="D58" i="30" s="1"/>
  <c r="D72" i="191"/>
  <c r="D72" i="63"/>
  <c r="D72" i="105"/>
  <c r="D72" i="26"/>
  <c r="D72" i="62"/>
  <c r="D72" i="20"/>
  <c r="D72" i="110"/>
  <c r="D72" i="64"/>
  <c r="D72" i="40"/>
  <c r="D72" i="41"/>
  <c r="D72" i="177"/>
  <c r="D72" i="187"/>
  <c r="D72" i="108"/>
  <c r="D72" i="109"/>
  <c r="D72" i="159"/>
  <c r="D72" i="175"/>
  <c r="D72" i="140"/>
  <c r="D72" i="113"/>
  <c r="D72" i="134"/>
  <c r="D72" i="135"/>
  <c r="D72" i="132"/>
  <c r="D72" i="133"/>
  <c r="D72" i="146"/>
  <c r="D72" i="179"/>
  <c r="D72" i="147"/>
  <c r="D72" i="144"/>
  <c r="D72" i="143"/>
  <c r="D72" i="101"/>
  <c r="D72" i="99"/>
  <c r="D72" i="39"/>
  <c r="D72" i="130"/>
  <c r="D72" i="174"/>
  <c r="D72" i="173"/>
  <c r="D72" i="25"/>
  <c r="D72" i="23"/>
  <c r="D72" i="38"/>
  <c r="D72" i="171"/>
  <c r="D72" i="166"/>
  <c r="D72" i="170"/>
  <c r="D72" i="104"/>
  <c r="D72" i="102"/>
  <c r="D72" i="103"/>
  <c r="D72" i="85"/>
  <c r="D72" i="128"/>
  <c r="D72" i="89"/>
  <c r="D72" i="46"/>
  <c r="D72" i="169"/>
  <c r="D72" i="168"/>
  <c r="D72" i="129"/>
  <c r="D72" i="167"/>
  <c r="D72" i="88"/>
  <c r="D72" i="193"/>
  <c r="D72" i="164"/>
  <c r="D72" i="163"/>
  <c r="D72" i="137"/>
  <c r="D72" i="136"/>
  <c r="D72" i="138"/>
  <c r="D72" i="76"/>
  <c r="D72" i="90"/>
  <c r="D72" i="92"/>
  <c r="D72" i="115"/>
  <c r="D72" i="161"/>
  <c r="D72" i="37"/>
  <c r="D72" i="36"/>
  <c r="D72" i="77"/>
  <c r="D72" i="27"/>
  <c r="D72" i="47"/>
  <c r="D72" i="153"/>
  <c r="D72" i="35"/>
  <c r="D72" i="186"/>
  <c r="D72" i="148"/>
  <c r="D72" i="149"/>
  <c r="D72" i="24"/>
  <c r="D72" i="189"/>
  <c r="D72" i="43"/>
  <c r="D72" i="55"/>
  <c r="D72" i="57"/>
  <c r="D72" i="124"/>
  <c r="D72" i="34"/>
  <c r="D72" i="33"/>
  <c r="D72" i="123"/>
  <c r="D72" i="106"/>
  <c r="D72" i="152"/>
  <c r="D72" i="151"/>
  <c r="D72" i="96"/>
  <c r="D72" i="112"/>
  <c r="D72" i="188"/>
  <c r="D72" i="42"/>
  <c r="D72" i="83"/>
  <c r="D72" i="48"/>
  <c r="D72" i="30"/>
  <c r="D72" i="29"/>
  <c r="D72" i="49"/>
  <c r="D72" i="22"/>
  <c r="D72" i="28"/>
  <c r="D72" i="84"/>
  <c r="D72" i="60"/>
  <c r="D72" i="61"/>
  <c r="D72" i="58"/>
  <c r="D72" i="13"/>
  <c r="D72" i="9"/>
  <c r="D72" i="7"/>
  <c r="D74" i="7" s="1"/>
  <c r="D72" i="6"/>
  <c r="D72" i="95"/>
  <c r="D72" i="93"/>
  <c r="D72" i="53"/>
  <c r="E72" i="53" s="1"/>
  <c r="D72" i="120"/>
  <c r="D72" i="4"/>
  <c r="E72" i="4" s="1"/>
  <c r="D72" i="194"/>
  <c r="E69" i="53"/>
  <c r="E64" i="53"/>
  <c r="D74" i="122" l="1"/>
  <c r="D74" i="13"/>
  <c r="D75" i="13" s="1"/>
  <c r="D75" i="194"/>
  <c r="D74" i="60"/>
  <c r="D75" i="60" s="1"/>
  <c r="D74" i="61"/>
  <c r="D75" i="61" s="1"/>
  <c r="D74" i="58"/>
  <c r="D74" i="95"/>
  <c r="D75" i="95" s="1"/>
  <c r="D74" i="78"/>
  <c r="D75" i="78" s="1"/>
  <c r="D74" i="6"/>
  <c r="D75" i="6" s="1"/>
  <c r="D75" i="58"/>
  <c r="D74" i="196"/>
  <c r="D75" i="196" s="1"/>
  <c r="E58" i="196"/>
  <c r="E64" i="196" s="1"/>
  <c r="D74" i="120"/>
  <c r="D75" i="120" s="1"/>
  <c r="D74" i="4"/>
  <c r="D75" i="4" s="1"/>
  <c r="E58" i="37"/>
  <c r="E64" i="37" s="1"/>
  <c r="E58" i="110"/>
  <c r="E64" i="110" s="1"/>
  <c r="E58" i="153"/>
  <c r="E64" i="153" s="1"/>
  <c r="E72" i="93"/>
  <c r="D72" i="69"/>
  <c r="D74" i="69" s="1"/>
  <c r="D75" i="69" s="1"/>
  <c r="E73" i="6"/>
  <c r="D72" i="94"/>
  <c r="D74" i="94" s="1"/>
  <c r="D75" i="94" s="1"/>
  <c r="D58" i="9"/>
  <c r="D74" i="9" s="1"/>
  <c r="D75" i="9" s="1"/>
  <c r="D72" i="8"/>
  <c r="D74" i="8" s="1"/>
  <c r="E76" i="93"/>
  <c r="E76" i="53"/>
  <c r="D74" i="53"/>
  <c r="D72" i="67"/>
  <c r="D74" i="67" s="1"/>
  <c r="D75" i="67" s="1"/>
  <c r="E58" i="6"/>
  <c r="E64" i="6"/>
  <c r="D64" i="191"/>
  <c r="D58" i="191" s="1"/>
  <c r="E58" i="191" s="1"/>
  <c r="D64" i="63"/>
  <c r="D58" i="63" s="1"/>
  <c r="D74" i="63" s="1"/>
  <c r="D75" i="63" s="1"/>
  <c r="D64" i="105"/>
  <c r="D58" i="105" s="1"/>
  <c r="E58" i="105" s="1"/>
  <c r="E64" i="105" s="1"/>
  <c r="D64" i="26"/>
  <c r="D58" i="26" s="1"/>
  <c r="D64" i="62"/>
  <c r="D58" i="62" s="1"/>
  <c r="D64" i="40"/>
  <c r="D58" i="40" s="1"/>
  <c r="D64" i="187"/>
  <c r="D58" i="187" s="1"/>
  <c r="D64" i="108"/>
  <c r="D58" i="108" s="1"/>
  <c r="E58" i="108" s="1"/>
  <c r="D64" i="216"/>
  <c r="D58" i="216" s="1"/>
  <c r="E58" i="216" s="1"/>
  <c r="D64" i="175"/>
  <c r="D58" i="175" s="1"/>
  <c r="E58" i="175" s="1"/>
  <c r="D64" i="140"/>
  <c r="D58" i="140" s="1"/>
  <c r="D64" i="113"/>
  <c r="D58" i="113" s="1"/>
  <c r="D64" i="146"/>
  <c r="D58" i="146" s="1"/>
  <c r="E58" i="146" s="1"/>
  <c r="D64" i="144"/>
  <c r="D58" i="144" s="1"/>
  <c r="D64" i="205"/>
  <c r="D58" i="205" s="1"/>
  <c r="D74" i="205" s="1"/>
  <c r="D75" i="205" s="1"/>
  <c r="D64" i="99"/>
  <c r="D58" i="99" s="1"/>
  <c r="D74" i="99" s="1"/>
  <c r="D75" i="99" s="1"/>
  <c r="D64" i="39"/>
  <c r="D58" i="39" s="1"/>
  <c r="D64" i="130"/>
  <c r="D58" i="130" s="1"/>
  <c r="D64" i="174"/>
  <c r="D58" i="174" s="1"/>
  <c r="D74" i="174" s="1"/>
  <c r="D75" i="174" s="1"/>
  <c r="D64" i="25"/>
  <c r="D58" i="25" s="1"/>
  <c r="D74" i="25" s="1"/>
  <c r="D75" i="25" s="1"/>
  <c r="D64" i="38"/>
  <c r="D58" i="38" s="1"/>
  <c r="D64" i="171"/>
  <c r="D58" i="171" s="1"/>
  <c r="D64" i="214"/>
  <c r="D58" i="214" s="1"/>
  <c r="E58" i="214" s="1"/>
  <c r="D64" i="166"/>
  <c r="D58" i="166" s="1"/>
  <c r="D64" i="170"/>
  <c r="D58" i="170" s="1"/>
  <c r="E58" i="170" s="1"/>
  <c r="E64" i="170" s="1"/>
  <c r="D64" i="102"/>
  <c r="D58" i="102" s="1"/>
  <c r="D74" i="102" s="1"/>
  <c r="D75" i="102" s="1"/>
  <c r="D64" i="103"/>
  <c r="D58" i="103" s="1"/>
  <c r="D74" i="103" s="1"/>
  <c r="D75" i="103" s="1"/>
  <c r="D64" i="89"/>
  <c r="D58" i="89" s="1"/>
  <c r="D74" i="89" s="1"/>
  <c r="D75" i="89" s="1"/>
  <c r="D64" i="168"/>
  <c r="D58" i="168" s="1"/>
  <c r="D64" i="88"/>
  <c r="D58" i="88" s="1"/>
  <c r="D74" i="88" s="1"/>
  <c r="D75" i="88" s="1"/>
  <c r="D64" i="164"/>
  <c r="D58" i="164" s="1"/>
  <c r="D64" i="92"/>
  <c r="D58" i="92" s="1"/>
  <c r="D64" i="163"/>
  <c r="D58" i="163" s="1"/>
  <c r="E58" i="163" s="1"/>
  <c r="E64" i="163" s="1"/>
  <c r="D64" i="137"/>
  <c r="D58" i="137" s="1"/>
  <c r="D64" i="136"/>
  <c r="D58" i="136" s="1"/>
  <c r="D74" i="136" s="1"/>
  <c r="D75" i="136" s="1"/>
  <c r="D64" i="138"/>
  <c r="D58" i="138" s="1"/>
  <c r="D74" i="90"/>
  <c r="D75" i="90" s="1"/>
  <c r="E58" i="90"/>
  <c r="E64" i="90" s="1"/>
  <c r="D64" i="115"/>
  <c r="D58" i="115" s="1"/>
  <c r="D64" i="161"/>
  <c r="D58" i="161" s="1"/>
  <c r="D64" i="36"/>
  <c r="D58" i="36" s="1"/>
  <c r="E58" i="36" s="1"/>
  <c r="D64" i="77"/>
  <c r="D58" i="77" s="1"/>
  <c r="E58" i="77" s="1"/>
  <c r="D64" i="149"/>
  <c r="D58" i="149" s="1"/>
  <c r="D64" i="24"/>
  <c r="D58" i="24" s="1"/>
  <c r="D74" i="24" s="1"/>
  <c r="D76" i="24" s="1"/>
  <c r="D64" i="201"/>
  <c r="D58" i="201" s="1"/>
  <c r="D74" i="201" s="1"/>
  <c r="D75" i="201" s="1"/>
  <c r="D64" i="212"/>
  <c r="D58" i="212" s="1"/>
  <c r="D74" i="212" s="1"/>
  <c r="D75" i="212" s="1"/>
  <c r="D64" i="189"/>
  <c r="D58" i="189" s="1"/>
  <c r="E58" i="189" s="1"/>
  <c r="D64" i="43"/>
  <c r="D58" i="43" s="1"/>
  <c r="D64" i="124"/>
  <c r="D58" i="124" s="1"/>
  <c r="D64" i="34"/>
  <c r="D58" i="34" s="1"/>
  <c r="D64" i="123"/>
  <c r="D58" i="123" s="1"/>
  <c r="D64" i="106"/>
  <c r="D58" i="106" s="1"/>
  <c r="D64" i="211"/>
  <c r="D58" i="211" s="1"/>
  <c r="E58" i="211" s="1"/>
  <c r="D64" i="151"/>
  <c r="D58" i="151" s="1"/>
  <c r="D64" i="96"/>
  <c r="D58" i="96" s="1"/>
  <c r="D64" i="112"/>
  <c r="D58" i="112" s="1"/>
  <c r="E58" i="112" s="1"/>
  <c r="D64" i="28"/>
  <c r="D58" i="28" s="1"/>
  <c r="E58" i="28" s="1"/>
  <c r="D72" i="81"/>
  <c r="D74" i="81" s="1"/>
  <c r="D75" i="81" s="1"/>
  <c r="D72" i="17"/>
  <c r="E72" i="17" s="1"/>
  <c r="E71" i="95"/>
  <c r="E64" i="95"/>
  <c r="E58" i="95"/>
  <c r="E73" i="95"/>
  <c r="D75" i="122"/>
  <c r="E58" i="63"/>
  <c r="D75" i="199"/>
  <c r="D74" i="84"/>
  <c r="D75" i="84" s="1"/>
  <c r="D74" i="23"/>
  <c r="E73" i="23"/>
  <c r="D64" i="41"/>
  <c r="D58" i="41" s="1"/>
  <c r="D64" i="101"/>
  <c r="D58" i="101" s="1"/>
  <c r="D64" i="173"/>
  <c r="D58" i="173" s="1"/>
  <c r="D64" i="104"/>
  <c r="D58" i="104" s="1"/>
  <c r="D64" i="213"/>
  <c r="D58" i="213" s="1"/>
  <c r="D74" i="213" s="1"/>
  <c r="D75" i="213" s="1"/>
  <c r="D64" i="76"/>
  <c r="D58" i="76" s="1"/>
  <c r="E58" i="76" s="1"/>
  <c r="D74" i="27"/>
  <c r="D76" i="27" s="1"/>
  <c r="D64" i="202"/>
  <c r="D58" i="202" s="1"/>
  <c r="E58" i="202" s="1"/>
  <c r="D64" i="57"/>
  <c r="D58" i="57" s="1"/>
  <c r="D64" i="33"/>
  <c r="D58" i="33" s="1"/>
  <c r="E58" i="53"/>
  <c r="E74" i="53" s="1"/>
  <c r="E64" i="4"/>
  <c r="D72" i="1"/>
  <c r="D74" i="1" s="1"/>
  <c r="D74" i="20"/>
  <c r="D75" i="20" s="1"/>
  <c r="D74" i="110"/>
  <c r="D75" i="110" s="1"/>
  <c r="D64" i="64"/>
  <c r="D58" i="64" s="1"/>
  <c r="E58" i="64" s="1"/>
  <c r="D75" i="177"/>
  <c r="D74" i="177" s="1"/>
  <c r="D64" i="109"/>
  <c r="D58" i="109" s="1"/>
  <c r="D64" i="159"/>
  <c r="D58" i="159" s="1"/>
  <c r="D74" i="134"/>
  <c r="D75" i="134" s="1"/>
  <c r="D64" i="135"/>
  <c r="D58" i="135" s="1"/>
  <c r="D64" i="132"/>
  <c r="D58" i="132" s="1"/>
  <c r="D64" i="133"/>
  <c r="D58" i="133" s="1"/>
  <c r="D64" i="179"/>
  <c r="D58" i="179" s="1"/>
  <c r="D64" i="147"/>
  <c r="D58" i="147" s="1"/>
  <c r="D74" i="147" s="1"/>
  <c r="D76" i="147" s="1"/>
  <c r="D74" i="143"/>
  <c r="D75" i="143" s="1"/>
  <c r="D64" i="85"/>
  <c r="D58" i="85" s="1"/>
  <c r="D64" i="128"/>
  <c r="D64" i="46"/>
  <c r="D58" i="46" s="1"/>
  <c r="D64" i="169"/>
  <c r="D58" i="169" s="1"/>
  <c r="E58" i="169" s="1"/>
  <c r="D64" i="129"/>
  <c r="D58" i="129" s="1"/>
  <c r="D74" i="129" s="1"/>
  <c r="D75" i="129" s="1"/>
  <c r="D64" i="167"/>
  <c r="D58" i="167" s="1"/>
  <c r="D74" i="167" s="1"/>
  <c r="D75" i="167" s="1"/>
  <c r="D64" i="193"/>
  <c r="D58" i="193" s="1"/>
  <c r="E58" i="193" s="1"/>
  <c r="E74" i="193" s="1"/>
  <c r="E75" i="193" s="1"/>
  <c r="D74" i="37"/>
  <c r="D75" i="37" s="1"/>
  <c r="D64" i="47"/>
  <c r="D58" i="47" s="1"/>
  <c r="D74" i="153"/>
  <c r="D75" i="153" s="1"/>
  <c r="D64" i="35"/>
  <c r="D58" i="35" s="1"/>
  <c r="D64" i="186"/>
  <c r="D58" i="186" s="1"/>
  <c r="D64" i="148"/>
  <c r="D58" i="148" s="1"/>
  <c r="D64" i="152"/>
  <c r="D58" i="152" s="1"/>
  <c r="D64" i="197"/>
  <c r="D58" i="197" s="1"/>
  <c r="D64" i="210"/>
  <c r="D58" i="210" s="1"/>
  <c r="E58" i="210" s="1"/>
  <c r="D64" i="209"/>
  <c r="D58" i="209" s="1"/>
  <c r="E58" i="209" s="1"/>
  <c r="D64" i="195"/>
  <c r="D58" i="195" s="1"/>
  <c r="D64" i="188"/>
  <c r="D58" i="188" s="1"/>
  <c r="E58" i="188" s="1"/>
  <c r="D64" i="42"/>
  <c r="D58" i="42" s="1"/>
  <c r="D64" i="83"/>
  <c r="D58" i="83" s="1"/>
  <c r="D74" i="83" s="1"/>
  <c r="D75" i="83" s="1"/>
  <c r="D74" i="48"/>
  <c r="D75" i="48" s="1"/>
  <c r="D64" i="29"/>
  <c r="D58" i="29" s="1"/>
  <c r="E58" i="29" s="1"/>
  <c r="D64" i="49"/>
  <c r="D58" i="49" s="1"/>
  <c r="E58" i="49" s="1"/>
  <c r="D64" i="22"/>
  <c r="D58" i="22" s="1"/>
  <c r="D74" i="22" s="1"/>
  <c r="D75" i="22" s="1"/>
  <c r="D74" i="146"/>
  <c r="D76" i="146" s="1"/>
  <c r="E64" i="143"/>
  <c r="D74" i="55"/>
  <c r="D75" i="55" s="1"/>
  <c r="E58" i="55"/>
  <c r="E64" i="55" s="1"/>
  <c r="D74" i="112"/>
  <c r="D75" i="112" s="1"/>
  <c r="E64" i="93"/>
  <c r="E69" i="93"/>
  <c r="D73" i="93"/>
  <c r="D74" i="93" s="1"/>
  <c r="D75" i="93" s="1"/>
  <c r="E75" i="93" s="1"/>
  <c r="E73" i="67"/>
  <c r="E69" i="67"/>
  <c r="E58" i="67"/>
  <c r="D74" i="121"/>
  <c r="E75" i="121" s="1"/>
  <c r="E64" i="81"/>
  <c r="E69" i="81"/>
  <c r="E58" i="81"/>
  <c r="E69" i="17"/>
  <c r="D74" i="11"/>
  <c r="D75" i="11" s="1"/>
  <c r="D74" i="10"/>
  <c r="D75" i="10" s="1"/>
  <c r="D74" i="5"/>
  <c r="D75" i="5" s="1"/>
  <c r="E64" i="5"/>
  <c r="E58" i="5"/>
  <c r="E74" i="5" s="1"/>
  <c r="E73" i="5"/>
  <c r="E72" i="5"/>
  <c r="E69" i="5"/>
  <c r="E58" i="4"/>
  <c r="E74" i="4" s="1"/>
  <c r="E73" i="4"/>
  <c r="E69" i="4"/>
  <c r="E64" i="194"/>
  <c r="E58" i="194"/>
  <c r="E73" i="194"/>
  <c r="E69" i="194"/>
  <c r="E73" i="120"/>
  <c r="E72" i="120"/>
  <c r="E69" i="120"/>
  <c r="E64" i="120"/>
  <c r="E58" i="120"/>
  <c r="E73" i="69"/>
  <c r="E58" i="69"/>
  <c r="E64" i="69"/>
  <c r="E71" i="69"/>
  <c r="E69" i="69"/>
  <c r="D74" i="30"/>
  <c r="D75" i="30" s="1"/>
  <c r="E58" i="30"/>
  <c r="D74" i="16"/>
  <c r="D75" i="16" s="1"/>
  <c r="E73" i="81"/>
  <c r="E64" i="67"/>
  <c r="E58" i="93"/>
  <c r="E73" i="177"/>
  <c r="E74" i="177" s="1"/>
  <c r="E75" i="177" s="1"/>
  <c r="E73" i="37"/>
  <c r="E58" i="103"/>
  <c r="E73" i="217"/>
  <c r="E64" i="217"/>
  <c r="E72" i="194"/>
  <c r="D74" i="163"/>
  <c r="D75" i="163" s="1"/>
  <c r="E74" i="134"/>
  <c r="E75" i="134" s="1"/>
  <c r="E73" i="153"/>
  <c r="E74" i="153" s="1"/>
  <c r="E75" i="153" s="1"/>
  <c r="D74" i="216"/>
  <c r="D75" i="216" s="1"/>
  <c r="E73" i="20"/>
  <c r="E74" i="20" s="1"/>
  <c r="E75" i="20" s="1"/>
  <c r="E73" i="55"/>
  <c r="E58" i="26"/>
  <c r="D74" i="26"/>
  <c r="D75" i="26" s="1"/>
  <c r="E58" i="164"/>
  <c r="D74" i="164"/>
  <c r="D75" i="164" s="1"/>
  <c r="E58" i="161"/>
  <c r="D74" i="161"/>
  <c r="D75" i="161" s="1"/>
  <c r="E73" i="110"/>
  <c r="E73" i="90"/>
  <c r="E73" i="196"/>
  <c r="E74" i="196" s="1"/>
  <c r="E75" i="196" s="1"/>
  <c r="D74" i="79"/>
  <c r="D75" i="79" s="1"/>
  <c r="E74" i="25" l="1"/>
  <c r="E75" i="25" s="1"/>
  <c r="D74" i="170"/>
  <c r="D75" i="170" s="1"/>
  <c r="D74" i="36"/>
  <c r="D75" i="36" s="1"/>
  <c r="D74" i="28"/>
  <c r="D75" i="28" s="1"/>
  <c r="D75" i="8"/>
  <c r="E58" i="99"/>
  <c r="E72" i="81"/>
  <c r="E74" i="81" s="1"/>
  <c r="E75" i="81" s="1"/>
  <c r="E75" i="4"/>
  <c r="E58" i="174"/>
  <c r="E64" i="174" s="1"/>
  <c r="E72" i="67"/>
  <c r="E75" i="67" s="1"/>
  <c r="E58" i="129"/>
  <c r="E74" i="6"/>
  <c r="E75" i="6" s="1"/>
  <c r="E72" i="69"/>
  <c r="E75" i="69" s="1"/>
  <c r="E58" i="88"/>
  <c r="D75" i="53"/>
  <c r="E75" i="53" s="1"/>
  <c r="E74" i="110"/>
  <c r="E75" i="110" s="1"/>
  <c r="E74" i="171"/>
  <c r="E75" i="171" s="1"/>
  <c r="D74" i="189"/>
  <c r="D75" i="189" s="1"/>
  <c r="D74" i="209"/>
  <c r="D75" i="209" s="1"/>
  <c r="E58" i="201"/>
  <c r="E64" i="201" s="1"/>
  <c r="E74" i="37"/>
  <c r="E75" i="37" s="1"/>
  <c r="D74" i="42"/>
  <c r="D75" i="42" s="1"/>
  <c r="D74" i="191"/>
  <c r="D75" i="191" s="1"/>
  <c r="D74" i="108"/>
  <c r="D76" i="108" s="1"/>
  <c r="E64" i="193"/>
  <c r="D74" i="49"/>
  <c r="D75" i="49" s="1"/>
  <c r="E58" i="212"/>
  <c r="E64" i="212" s="1"/>
  <c r="D74" i="195"/>
  <c r="D75" i="195" s="1"/>
  <c r="D74" i="105"/>
  <c r="D75" i="105" s="1"/>
  <c r="E74" i="90"/>
  <c r="E75" i="90" s="1"/>
  <c r="D74" i="211"/>
  <c r="D76" i="211" s="1"/>
  <c r="E58" i="136"/>
  <c r="E64" i="136" s="1"/>
  <c r="E58" i="89"/>
  <c r="D74" i="202"/>
  <c r="D75" i="202" s="1"/>
  <c r="E58" i="24"/>
  <c r="E64" i="24" s="1"/>
  <c r="D74" i="171"/>
  <c r="D75" i="171" s="1"/>
  <c r="D74" i="64"/>
  <c r="D75" i="64" s="1"/>
  <c r="D74" i="175"/>
  <c r="D75" i="175" s="1"/>
  <c r="D74" i="214"/>
  <c r="D75" i="214" s="1"/>
  <c r="E58" i="167"/>
  <c r="D74" i="77"/>
  <c r="D75" i="77" s="1"/>
  <c r="E72" i="9"/>
  <c r="E72" i="7"/>
  <c r="D58" i="128"/>
  <c r="E58" i="128" s="1"/>
  <c r="E74" i="105"/>
  <c r="E75" i="105" s="1"/>
  <c r="E74" i="170"/>
  <c r="E75" i="170" s="1"/>
  <c r="E58" i="22"/>
  <c r="E64" i="22" s="1"/>
  <c r="E72" i="78"/>
  <c r="E64" i="78"/>
  <c r="E58" i="102"/>
  <c r="E74" i="102" s="1"/>
  <c r="E75" i="102" s="1"/>
  <c r="D74" i="46"/>
  <c r="D75" i="46" s="1"/>
  <c r="E74" i="163"/>
  <c r="E75" i="163" s="1"/>
  <c r="E64" i="9"/>
  <c r="E73" i="9"/>
  <c r="E73" i="7"/>
  <c r="E74" i="95"/>
  <c r="E75" i="95" s="1"/>
  <c r="E75" i="94"/>
  <c r="E76" i="94"/>
  <c r="E72" i="121"/>
  <c r="E58" i="79"/>
  <c r="D74" i="17"/>
  <c r="D75" i="17" s="1"/>
  <c r="E58" i="78"/>
  <c r="E69" i="78"/>
  <c r="E73" i="78"/>
  <c r="E73" i="16"/>
  <c r="D58" i="217"/>
  <c r="E71" i="84"/>
  <c r="E73" i="60"/>
  <c r="E69" i="60"/>
  <c r="E64" i="61"/>
  <c r="E69" i="58"/>
  <c r="E69" i="13"/>
  <c r="E73" i="13"/>
  <c r="D74" i="62"/>
  <c r="D75" i="62" s="1"/>
  <c r="E58" i="62"/>
  <c r="D74" i="40"/>
  <c r="D75" i="40" s="1"/>
  <c r="E58" i="40"/>
  <c r="E58" i="187"/>
  <c r="D74" i="187"/>
  <c r="D75" i="187" s="1"/>
  <c r="E64" i="175"/>
  <c r="E74" i="175"/>
  <c r="E75" i="175" s="1"/>
  <c r="D74" i="140"/>
  <c r="D75" i="140" s="1"/>
  <c r="D74" i="113"/>
  <c r="D75" i="113" s="1"/>
  <c r="E58" i="113"/>
  <c r="E58" i="144"/>
  <c r="D74" i="144"/>
  <c r="D75" i="144" s="1"/>
  <c r="D74" i="39"/>
  <c r="D75" i="39" s="1"/>
  <c r="E58" i="39"/>
  <c r="D74" i="130"/>
  <c r="D75" i="130" s="1"/>
  <c r="E58" i="130"/>
  <c r="E58" i="23"/>
  <c r="E64" i="23" s="1"/>
  <c r="E58" i="38"/>
  <c r="D74" i="38"/>
  <c r="D75" i="38" s="1"/>
  <c r="D74" i="166"/>
  <c r="D75" i="166" s="1"/>
  <c r="E58" i="166"/>
  <c r="D74" i="168"/>
  <c r="D75" i="168" s="1"/>
  <c r="D74" i="193"/>
  <c r="D75" i="193" s="1"/>
  <c r="D74" i="92"/>
  <c r="D75" i="92" s="1"/>
  <c r="E58" i="92"/>
  <c r="D74" i="137"/>
  <c r="D75" i="137" s="1"/>
  <c r="E58" i="137"/>
  <c r="E58" i="138"/>
  <c r="D74" i="138"/>
  <c r="D75" i="138" s="1"/>
  <c r="D74" i="76"/>
  <c r="D75" i="76" s="1"/>
  <c r="E58" i="115"/>
  <c r="D74" i="115"/>
  <c r="D75" i="115" s="1"/>
  <c r="E64" i="77"/>
  <c r="E74" i="77"/>
  <c r="E75" i="77" s="1"/>
  <c r="E58" i="149"/>
  <c r="D74" i="149"/>
  <c r="D76" i="149" s="1"/>
  <c r="E58" i="43"/>
  <c r="D74" i="43"/>
  <c r="D75" i="43" s="1"/>
  <c r="D74" i="124"/>
  <c r="D75" i="124" s="1"/>
  <c r="E58" i="124"/>
  <c r="E58" i="34"/>
  <c r="D74" i="34"/>
  <c r="D75" i="34" s="1"/>
  <c r="E58" i="123"/>
  <c r="D74" i="123"/>
  <c r="D75" i="123" s="1"/>
  <c r="D74" i="106"/>
  <c r="D75" i="106" s="1"/>
  <c r="E58" i="106"/>
  <c r="E58" i="151"/>
  <c r="D74" i="151"/>
  <c r="D76" i="151" s="1"/>
  <c r="E58" i="96"/>
  <c r="D74" i="96"/>
  <c r="D76" i="96" s="1"/>
  <c r="E72" i="84"/>
  <c r="E64" i="84"/>
  <c r="E58" i="60"/>
  <c r="E73" i="61"/>
  <c r="E58" i="61"/>
  <c r="E58" i="58"/>
  <c r="E58" i="13"/>
  <c r="E64" i="13"/>
  <c r="E73" i="94"/>
  <c r="E64" i="79"/>
  <c r="E73" i="79"/>
  <c r="E69" i="79"/>
  <c r="E72" i="79"/>
  <c r="E64" i="58"/>
  <c r="E71" i="94"/>
  <c r="E58" i="27"/>
  <c r="E74" i="27" s="1"/>
  <c r="E76" i="27" s="1"/>
  <c r="D75" i="1"/>
  <c r="E58" i="94"/>
  <c r="D74" i="29"/>
  <c r="D75" i="29" s="1"/>
  <c r="E74" i="55"/>
  <c r="E75" i="55" s="1"/>
  <c r="D74" i="210"/>
  <c r="D75" i="210" s="1"/>
  <c r="E69" i="94"/>
  <c r="E74" i="143"/>
  <c r="E75" i="143" s="1"/>
  <c r="E58" i="147"/>
  <c r="E64" i="147" s="1"/>
  <c r="D74" i="169"/>
  <c r="D75" i="169" s="1"/>
  <c r="E69" i="61"/>
  <c r="E64" i="60"/>
  <c r="E64" i="94"/>
  <c r="E72" i="61"/>
  <c r="E64" i="63"/>
  <c r="E74" i="63"/>
  <c r="E75" i="63" s="1"/>
  <c r="E72" i="94"/>
  <c r="D75" i="23"/>
  <c r="D74" i="41"/>
  <c r="D75" i="41" s="1"/>
  <c r="E58" i="41"/>
  <c r="E58" i="101"/>
  <c r="D74" i="101"/>
  <c r="D75" i="101" s="1"/>
  <c r="E58" i="173"/>
  <c r="D74" i="173"/>
  <c r="D75" i="173" s="1"/>
  <c r="E58" i="104"/>
  <c r="D74" i="104"/>
  <c r="D75" i="104" s="1"/>
  <c r="D74" i="57"/>
  <c r="D75" i="57" s="1"/>
  <c r="E58" i="57"/>
  <c r="D74" i="33"/>
  <c r="D75" i="33" s="1"/>
  <c r="E58" i="33"/>
  <c r="E73" i="48"/>
  <c r="E73" i="122"/>
  <c r="E69" i="122"/>
  <c r="E58" i="122"/>
  <c r="E72" i="122"/>
  <c r="E64" i="122"/>
  <c r="E75" i="17"/>
  <c r="E69" i="16"/>
  <c r="E72" i="16"/>
  <c r="E64" i="16"/>
  <c r="E58" i="16"/>
  <c r="E58" i="11"/>
  <c r="E69" i="10"/>
  <c r="E75" i="5"/>
  <c r="E72" i="13"/>
  <c r="E58" i="109"/>
  <c r="D74" i="109"/>
  <c r="D76" i="109" s="1"/>
  <c r="D74" i="159"/>
  <c r="D76" i="159" s="1"/>
  <c r="E58" i="159"/>
  <c r="D74" i="135"/>
  <c r="D76" i="135" s="1"/>
  <c r="E58" i="135"/>
  <c r="D74" i="132"/>
  <c r="D76" i="132" s="1"/>
  <c r="E58" i="132"/>
  <c r="D74" i="133"/>
  <c r="D76" i="133" s="1"/>
  <c r="E58" i="133"/>
  <c r="D74" i="179"/>
  <c r="D76" i="179" s="1"/>
  <c r="E58" i="179"/>
  <c r="E58" i="85"/>
  <c r="D74" i="85"/>
  <c r="D75" i="85" s="1"/>
  <c r="E64" i="169"/>
  <c r="E74" i="169"/>
  <c r="E75" i="169" s="1"/>
  <c r="E58" i="47"/>
  <c r="D74" i="47"/>
  <c r="D75" i="47" s="1"/>
  <c r="E58" i="35"/>
  <c r="D74" i="35"/>
  <c r="D75" i="35" s="1"/>
  <c r="E58" i="186"/>
  <c r="D74" i="186"/>
  <c r="D75" i="186" s="1"/>
  <c r="E58" i="148"/>
  <c r="D74" i="148"/>
  <c r="D76" i="148" s="1"/>
  <c r="E58" i="152"/>
  <c r="D74" i="152"/>
  <c r="D76" i="152" s="1"/>
  <c r="D74" i="197"/>
  <c r="D75" i="197" s="1"/>
  <c r="E58" i="197"/>
  <c r="D74" i="188"/>
  <c r="D75" i="188" s="1"/>
  <c r="E58" i="83"/>
  <c r="E74" i="83" s="1"/>
  <c r="E75" i="83" s="1"/>
  <c r="E58" i="48"/>
  <c r="E64" i="48" s="1"/>
  <c r="E73" i="84"/>
  <c r="E58" i="84"/>
  <c r="E69" i="84"/>
  <c r="E72" i="60"/>
  <c r="E72" i="58"/>
  <c r="E73" i="58"/>
  <c r="E58" i="9"/>
  <c r="E71" i="8"/>
  <c r="E73" i="8"/>
  <c r="E64" i="8"/>
  <c r="E58" i="8"/>
  <c r="D58" i="7"/>
  <c r="E64" i="7"/>
  <c r="E64" i="108"/>
  <c r="E74" i="108"/>
  <c r="E76" i="108" s="1"/>
  <c r="E74" i="146"/>
  <c r="E76" i="146" s="1"/>
  <c r="E64" i="146"/>
  <c r="E64" i="89"/>
  <c r="E74" i="89"/>
  <c r="E75" i="89" s="1"/>
  <c r="E64" i="88"/>
  <c r="E74" i="88"/>
  <c r="E75" i="88" s="1"/>
  <c r="E64" i="76"/>
  <c r="E74" i="76"/>
  <c r="E75" i="76" s="1"/>
  <c r="E64" i="36"/>
  <c r="E74" i="36"/>
  <c r="E75" i="36" s="1"/>
  <c r="E74" i="24"/>
  <c r="E76" i="24" s="1"/>
  <c r="E64" i="189"/>
  <c r="E74" i="189"/>
  <c r="E75" i="189" s="1"/>
  <c r="E64" i="112"/>
  <c r="E74" i="112"/>
  <c r="E75" i="112" s="1"/>
  <c r="E73" i="93"/>
  <c r="E74" i="93" s="1"/>
  <c r="E75" i="120"/>
  <c r="E73" i="121"/>
  <c r="E58" i="121"/>
  <c r="E64" i="121"/>
  <c r="E69" i="11"/>
  <c r="E73" i="11"/>
  <c r="E64" i="11"/>
  <c r="E72" i="11"/>
  <c r="E72" i="10"/>
  <c r="E73" i="10"/>
  <c r="E64" i="10"/>
  <c r="E58" i="10"/>
  <c r="E74" i="10" s="1"/>
  <c r="E75" i="194"/>
  <c r="E74" i="209"/>
  <c r="E75" i="209" s="1"/>
  <c r="E64" i="209"/>
  <c r="E64" i="26"/>
  <c r="E74" i="26"/>
  <c r="E75" i="26" s="1"/>
  <c r="E74" i="216"/>
  <c r="E75" i="216" s="1"/>
  <c r="E64" i="216"/>
  <c r="E74" i="103"/>
  <c r="E75" i="103" s="1"/>
  <c r="E64" i="103"/>
  <c r="E74" i="212"/>
  <c r="E75" i="212" s="1"/>
  <c r="E74" i="202"/>
  <c r="E75" i="202" s="1"/>
  <c r="E64" i="202"/>
  <c r="E64" i="129"/>
  <c r="E74" i="129"/>
  <c r="E75" i="129" s="1"/>
  <c r="E74" i="30"/>
  <c r="E75" i="30" s="1"/>
  <c r="E64" i="30"/>
  <c r="E75" i="42"/>
  <c r="E64" i="49"/>
  <c r="E74" i="49"/>
  <c r="E75" i="49" s="1"/>
  <c r="E64" i="29"/>
  <c r="E74" i="29"/>
  <c r="E75" i="29" s="1"/>
  <c r="E74" i="164"/>
  <c r="E75" i="164" s="1"/>
  <c r="E64" i="164"/>
  <c r="E64" i="214"/>
  <c r="E74" i="214"/>
  <c r="E75" i="214" s="1"/>
  <c r="E74" i="174"/>
  <c r="E75" i="174" s="1"/>
  <c r="E75" i="205"/>
  <c r="E74" i="211"/>
  <c r="E76" i="211" s="1"/>
  <c r="E64" i="211"/>
  <c r="E74" i="213"/>
  <c r="E75" i="213" s="1"/>
  <c r="E64" i="213"/>
  <c r="E64" i="161"/>
  <c r="E74" i="161"/>
  <c r="E75" i="161" s="1"/>
  <c r="E74" i="46"/>
  <c r="E75" i="46" s="1"/>
  <c r="E64" i="64"/>
  <c r="E74" i="64"/>
  <c r="E75" i="64" s="1"/>
  <c r="E64" i="191"/>
  <c r="E74" i="191"/>
  <c r="E75" i="191" s="1"/>
  <c r="E64" i="167"/>
  <c r="E74" i="167"/>
  <c r="E75" i="167" s="1"/>
  <c r="E64" i="210"/>
  <c r="E74" i="210"/>
  <c r="E75" i="210" s="1"/>
  <c r="E74" i="99"/>
  <c r="E75" i="99" s="1"/>
  <c r="E64" i="99"/>
  <c r="E74" i="28"/>
  <c r="E75" i="28" s="1"/>
  <c r="E64" i="28"/>
  <c r="E74" i="195"/>
  <c r="E75" i="195" s="1"/>
  <c r="E74" i="22"/>
  <c r="E75" i="22" s="1"/>
  <c r="E74" i="136" l="1"/>
  <c r="E75" i="136" s="1"/>
  <c r="E74" i="94"/>
  <c r="E74" i="11"/>
  <c r="E74" i="60"/>
  <c r="E74" i="13"/>
  <c r="E75" i="13" s="1"/>
  <c r="E74" i="61"/>
  <c r="E75" i="61" s="1"/>
  <c r="E74" i="58"/>
  <c r="E75" i="58" s="1"/>
  <c r="E74" i="201"/>
  <c r="E75" i="201" s="1"/>
  <c r="E64" i="102"/>
  <c r="D74" i="128"/>
  <c r="D75" i="128" s="1"/>
  <c r="E74" i="121"/>
  <c r="E74" i="9"/>
  <c r="E75" i="9" s="1"/>
  <c r="E74" i="23"/>
  <c r="E75" i="23" s="1"/>
  <c r="E64" i="83"/>
  <c r="E75" i="79"/>
  <c r="E74" i="128"/>
  <c r="E75" i="128" s="1"/>
  <c r="E64" i="128"/>
  <c r="E74" i="147"/>
  <c r="E76" i="147" s="1"/>
  <c r="E75" i="78"/>
  <c r="E58" i="217"/>
  <c r="D74" i="217"/>
  <c r="D75" i="217" s="1"/>
  <c r="E64" i="62"/>
  <c r="E74" i="62"/>
  <c r="E75" i="62" s="1"/>
  <c r="E64" i="40"/>
  <c r="E74" i="40"/>
  <c r="E75" i="40" s="1"/>
  <c r="E64" i="187"/>
  <c r="E74" i="187"/>
  <c r="E75" i="187" s="1"/>
  <c r="E74" i="140"/>
  <c r="E75" i="140" s="1"/>
  <c r="E64" i="113"/>
  <c r="E74" i="113"/>
  <c r="E75" i="113" s="1"/>
  <c r="E74" i="144"/>
  <c r="E75" i="144" s="1"/>
  <c r="E64" i="144"/>
  <c r="E64" i="39"/>
  <c r="E74" i="39"/>
  <c r="E75" i="39" s="1"/>
  <c r="E64" i="130"/>
  <c r="E74" i="130"/>
  <c r="E75" i="130" s="1"/>
  <c r="E64" i="38"/>
  <c r="E74" i="38"/>
  <c r="E75" i="38" s="1"/>
  <c r="E64" i="166"/>
  <c r="E74" i="166"/>
  <c r="E75" i="166" s="1"/>
  <c r="E74" i="168"/>
  <c r="E75" i="168" s="1"/>
  <c r="E64" i="92"/>
  <c r="E74" i="92"/>
  <c r="E75" i="92" s="1"/>
  <c r="E64" i="137"/>
  <c r="E74" i="137"/>
  <c r="E75" i="137" s="1"/>
  <c r="E64" i="138"/>
  <c r="E74" i="138"/>
  <c r="E75" i="138" s="1"/>
  <c r="E64" i="115"/>
  <c r="E74" i="115"/>
  <c r="E75" i="115" s="1"/>
  <c r="E64" i="149"/>
  <c r="E74" i="149"/>
  <c r="E76" i="149" s="1"/>
  <c r="E64" i="43"/>
  <c r="E74" i="43"/>
  <c r="E75" i="43" s="1"/>
  <c r="E64" i="124"/>
  <c r="E74" i="124"/>
  <c r="E75" i="124" s="1"/>
  <c r="E64" i="34"/>
  <c r="E74" i="34"/>
  <c r="E75" i="34" s="1"/>
  <c r="E64" i="123"/>
  <c r="E74" i="123"/>
  <c r="E75" i="123" s="1"/>
  <c r="E64" i="106"/>
  <c r="E74" i="106"/>
  <c r="E75" i="106" s="1"/>
  <c r="E64" i="151"/>
  <c r="E74" i="151"/>
  <c r="E76" i="151" s="1"/>
  <c r="E74" i="96"/>
  <c r="E76" i="96" s="1"/>
  <c r="E64" i="96"/>
  <c r="E75" i="60"/>
  <c r="E75" i="16"/>
  <c r="E74" i="48"/>
  <c r="E75" i="48" s="1"/>
  <c r="E75" i="122"/>
  <c r="E64" i="41"/>
  <c r="E74" i="41"/>
  <c r="E75" i="41" s="1"/>
  <c r="E64" i="101"/>
  <c r="E74" i="101"/>
  <c r="E75" i="101" s="1"/>
  <c r="E64" i="173"/>
  <c r="E74" i="173"/>
  <c r="E75" i="173" s="1"/>
  <c r="E64" i="104"/>
  <c r="E74" i="104"/>
  <c r="E75" i="104" s="1"/>
  <c r="E64" i="57"/>
  <c r="E74" i="57"/>
  <c r="E75" i="57" s="1"/>
  <c r="E64" i="33"/>
  <c r="E74" i="33"/>
  <c r="E75" i="33" s="1"/>
  <c r="E64" i="109"/>
  <c r="E74" i="109"/>
  <c r="E76" i="109" s="1"/>
  <c r="E64" i="159"/>
  <c r="E74" i="159"/>
  <c r="E76" i="159" s="1"/>
  <c r="E64" i="135"/>
  <c r="E74" i="135"/>
  <c r="E76" i="135" s="1"/>
  <c r="E64" i="132"/>
  <c r="E74" i="132"/>
  <c r="E76" i="132" s="1"/>
  <c r="E64" i="133"/>
  <c r="E74" i="133"/>
  <c r="E76" i="133" s="1"/>
  <c r="E64" i="179"/>
  <c r="E74" i="179"/>
  <c r="E76" i="179" s="1"/>
  <c r="E64" i="85"/>
  <c r="E74" i="85"/>
  <c r="E75" i="85" s="1"/>
  <c r="E64" i="47"/>
  <c r="E74" i="47"/>
  <c r="E75" i="47" s="1"/>
  <c r="E64" i="35"/>
  <c r="E74" i="35"/>
  <c r="E75" i="35" s="1"/>
  <c r="E74" i="186"/>
  <c r="E75" i="186" s="1"/>
  <c r="E64" i="186"/>
  <c r="E64" i="148"/>
  <c r="E74" i="148"/>
  <c r="E76" i="148" s="1"/>
  <c r="E64" i="152"/>
  <c r="E74" i="152"/>
  <c r="E76" i="152" s="1"/>
  <c r="E74" i="197"/>
  <c r="E75" i="197" s="1"/>
  <c r="E64" i="197"/>
  <c r="E64" i="188"/>
  <c r="E74" i="188"/>
  <c r="E75" i="188" s="1"/>
  <c r="E74" i="84"/>
  <c r="E75" i="84" s="1"/>
  <c r="E74" i="8"/>
  <c r="E75" i="8" s="1"/>
  <c r="E58" i="7"/>
  <c r="E74" i="7" s="1"/>
  <c r="E75" i="7" s="1"/>
  <c r="E75" i="11"/>
  <c r="E75" i="10"/>
  <c r="E74" i="217" l="1"/>
  <c r="E75" i="217" s="1"/>
  <c r="D75" i="7"/>
  <c r="E11" i="1"/>
  <c r="E21" i="1" s="1"/>
  <c r="E66" i="1" s="1"/>
  <c r="E73" i="1" l="1"/>
  <c r="E59" i="1"/>
  <c r="E72" i="1"/>
  <c r="V39" i="1"/>
  <c r="W39" i="1" s="1"/>
  <c r="E58" i="1"/>
  <c r="E69" i="1"/>
  <c r="E71" i="1"/>
  <c r="E74" i="1" l="1"/>
  <c r="E75" i="1"/>
</calcChain>
</file>

<file path=xl/sharedStrings.xml><?xml version="1.0" encoding="utf-8"?>
<sst xmlns="http://schemas.openxmlformats.org/spreadsheetml/2006/main" count="19784" uniqueCount="263">
  <si>
    <t>PÓŁROCZNE SPRAWOZDANIE UBEZPIECZENIOWEGO FUNDUSZU KAPITAŁOWEGO</t>
  </si>
  <si>
    <t>TOWARZYSTWO UBEZPIECZEŃ  ALLIANZ ŻYCIE POLSKA S.A.</t>
  </si>
  <si>
    <t>(w zł)</t>
  </si>
  <si>
    <t xml:space="preserve">I.  </t>
  </si>
  <si>
    <t>1.</t>
  </si>
  <si>
    <t>lokaty</t>
  </si>
  <si>
    <t>2.</t>
  </si>
  <si>
    <t>środki pieniężne</t>
  </si>
  <si>
    <t>3.</t>
  </si>
  <si>
    <t>4.</t>
  </si>
  <si>
    <t>należności</t>
  </si>
  <si>
    <t>z tytułu transakcji zawartych na rynku finansowym</t>
  </si>
  <si>
    <t>pozostałe</t>
  </si>
  <si>
    <t xml:space="preserve">II.  </t>
  </si>
  <si>
    <t xml:space="preserve">pozostałe </t>
  </si>
  <si>
    <t>A.</t>
  </si>
  <si>
    <t>Aktywa netto funduszu na początek okresu sprawozdawczego</t>
  </si>
  <si>
    <t>B.</t>
  </si>
  <si>
    <t>I.</t>
  </si>
  <si>
    <t>Zwiększenia funduszu</t>
  </si>
  <si>
    <t>tytułem składek zwiększających wartość funduszu</t>
  </si>
  <si>
    <t>pozostałe przychody</t>
  </si>
  <si>
    <t>pozostałe zwiększenia</t>
  </si>
  <si>
    <t>II.</t>
  </si>
  <si>
    <t>Zmniejszenia funduszu</t>
  </si>
  <si>
    <t>tytułem wykupu</t>
  </si>
  <si>
    <t>tytułem wypłat pozostałych świadczeń ubezpieczeniowych</t>
  </si>
  <si>
    <t>tytułem opłat za ryzyko ubezpieczeniowe oraz innych opłat potrącanych z funduszu</t>
  </si>
  <si>
    <t>tytułem zwrotu składek ubezpieczeniowych</t>
  </si>
  <si>
    <t>5.</t>
  </si>
  <si>
    <t>tytułem opłat za zarządzanie funduszem oraz innych opłat tytułem administrowania funduszem</t>
  </si>
  <si>
    <t>6.</t>
  </si>
  <si>
    <t>pozostałe koszty</t>
  </si>
  <si>
    <t>7.</t>
  </si>
  <si>
    <t>pozostałe zmniejszenia</t>
  </si>
  <si>
    <t>C.</t>
  </si>
  <si>
    <t xml:space="preserve">Wynik netto z działalności inwestycyjnej </t>
  </si>
  <si>
    <t>D.</t>
  </si>
  <si>
    <t>Aktywa netto funduszu na koniec okresu sprawozdawczego</t>
  </si>
  <si>
    <t>Pozycja</t>
  </si>
  <si>
    <t>na początek okresu sprawozdawczego</t>
  </si>
  <si>
    <t>na koniec okresu sprawozdawczego</t>
  </si>
  <si>
    <t xml:space="preserve">LOKATY </t>
  </si>
  <si>
    <t>Lokaty (suma 1-12)</t>
  </si>
  <si>
    <t>papiery wartościowe emitowane, poręczone lub gwarantowane przez Skarb Państwa lub organizacje międzynarodowe, których członkiem jest Rzeczpospolita Polska</t>
  </si>
  <si>
    <t>obligacje emitowane lub poręczone przez jednostki samorządu terytorialnego lub związki jednostek samorządu terytorialnego</t>
  </si>
  <si>
    <t>inne dłużne papiery wartościowe o stałej stopie dochodu</t>
  </si>
  <si>
    <t>akcje</t>
  </si>
  <si>
    <t>udziały</t>
  </si>
  <si>
    <t>jednostki uczestnictwa i certyfikaty inwestycyjne w funduszach inwestycyjnych</t>
  </si>
  <si>
    <t>8.</t>
  </si>
  <si>
    <t>inne papiery wartościowe o zmiennej kwocie dochodu</t>
  </si>
  <si>
    <t>9.</t>
  </si>
  <si>
    <t>pożyczki</t>
  </si>
  <si>
    <t>10.</t>
  </si>
  <si>
    <t>nieruchomości</t>
  </si>
  <si>
    <t>11.</t>
  </si>
  <si>
    <t>depozyty bankowe</t>
  </si>
  <si>
    <t>12.</t>
  </si>
  <si>
    <t>pozostałe lokaty</t>
  </si>
  <si>
    <t>III.</t>
  </si>
  <si>
    <t>Środki pieniężne</t>
  </si>
  <si>
    <t>IV.</t>
  </si>
  <si>
    <t>Należności</t>
  </si>
  <si>
    <t>V.</t>
  </si>
  <si>
    <t>Zobowiązania</t>
  </si>
  <si>
    <t>Aktywa netto (w tym)</t>
  </si>
  <si>
    <t>krajowe</t>
  </si>
  <si>
    <t>Fundusz Konserwatywny</t>
  </si>
  <si>
    <t>Fundusz Zrównoważony</t>
  </si>
  <si>
    <t>Fundusz Aktywny</t>
  </si>
  <si>
    <t>Fundusz Międzynarodowy</t>
  </si>
  <si>
    <t>Fundusz Azjatycki</t>
  </si>
  <si>
    <t>Aktywny - Surowce i Nowe Gospodarki</t>
  </si>
  <si>
    <t>Zabezpieczony - Rynku Polskiego</t>
  </si>
  <si>
    <t>Zabezpieczony - Europy Wschodniej</t>
  </si>
  <si>
    <t>Zabezpieczony - Dalekiego Wschodu</t>
  </si>
  <si>
    <t>Millenium Master I</t>
  </si>
  <si>
    <t>Millenium Master V</t>
  </si>
  <si>
    <t>Millenium Master VI</t>
  </si>
  <si>
    <t>Millenium Master VII</t>
  </si>
  <si>
    <t>Fundusz Gwarantowany</t>
  </si>
  <si>
    <t>Fundusz Stabilnego Wzrostu</t>
  </si>
  <si>
    <t>Fundusz Dynamiczny</t>
  </si>
  <si>
    <t>Fundusz Aktywnej Alokacji</t>
  </si>
  <si>
    <t>Fundusz Akcji Plus</t>
  </si>
  <si>
    <t>Fundusz Akcji Małych i Średnich Spółek</t>
  </si>
  <si>
    <t>Fundusz Selektywny</t>
  </si>
  <si>
    <t>Fundusz Polskich Obligacji Skarbowych</t>
  </si>
  <si>
    <t>INFORMACJE DODATKOWE</t>
  </si>
  <si>
    <t xml:space="preserve">DO SPRAWOZDANIA PÓŁROCZNEGO </t>
  </si>
  <si>
    <t>FUNDUSZY KAPITAŁOWYCH</t>
  </si>
  <si>
    <t>TU ALLIANZ ŻYCIE POLSKA  S.A.</t>
  </si>
  <si>
    <t xml:space="preserve">Przypis składki brutto </t>
  </si>
  <si>
    <t xml:space="preserve">Potrącenia/ opłaty </t>
  </si>
  <si>
    <t xml:space="preserve">Składka netto </t>
  </si>
  <si>
    <t>Fundusz Pieniężny</t>
  </si>
  <si>
    <t>Strategii MultiObligacyjnych</t>
  </si>
  <si>
    <t>Fundusz Akcji Globalnych</t>
  </si>
  <si>
    <t>Fundusz Obligacji Globalnych</t>
  </si>
  <si>
    <t>WARTOŚĆ AKTYWÓW NETTO FUNDUSZU</t>
  </si>
  <si>
    <t xml:space="preserve">II. </t>
  </si>
  <si>
    <t>ZMIANY WARTOŚCI AKTYWÓW NETTO FUNDUSZU</t>
  </si>
  <si>
    <t>3.1.</t>
  </si>
  <si>
    <t>3.2.</t>
  </si>
  <si>
    <t>wobec ubezpieczających, ubezpieczonych lub uprawnionych z umów ubezpieczenia</t>
  </si>
  <si>
    <t>Aktywa</t>
  </si>
  <si>
    <t>III.  Aktywa netto (I-II)</t>
  </si>
  <si>
    <t>Wynik netto z działalności operacyjnej (I-II)</t>
  </si>
  <si>
    <t>Liczba jednostek uczestnictwa funduszu:</t>
  </si>
  <si>
    <t>Wartość jednostki uczestnictwa funduszu:</t>
  </si>
  <si>
    <t>minimalna wartość jednostki uczestnictwa funduszu w okresie sprawozdawczym</t>
  </si>
  <si>
    <t>maksymalna wartość jednostki uczestnictwa funduszu w okresie sprawozdawczym</t>
  </si>
  <si>
    <t xml:space="preserve">     ZESTAWIENIE AKTYWÓW NETTO FUNDUSZU</t>
  </si>
  <si>
    <t>Udział w aktywach       netto funduszu (w %)</t>
  </si>
  <si>
    <t>instrumenty pochodne</t>
  </si>
  <si>
    <t>zagraniczne - państwa UE</t>
  </si>
  <si>
    <t>zagraniczne - państwa poza UE</t>
  </si>
  <si>
    <t>LICZBA I WARTOŚĆ JEDNOSTEK ROZRACHUNKOWYCH uczestnictwa funduszu</t>
  </si>
  <si>
    <t>Wartość bilansowa (w zł)</t>
  </si>
  <si>
    <t>-</t>
  </si>
  <si>
    <t>Fundusz Energetyczny</t>
  </si>
  <si>
    <t>TOWARZYSTWO UBEZPIECZEŃ  ALLIANZ ŻYCIE POLSKA SA</t>
  </si>
  <si>
    <t>I</t>
  </si>
  <si>
    <t xml:space="preserve">I  </t>
  </si>
  <si>
    <t xml:space="preserve">II  </t>
  </si>
  <si>
    <t>III  Aktywa netto (I-II)</t>
  </si>
  <si>
    <t xml:space="preserve">II </t>
  </si>
  <si>
    <t>A</t>
  </si>
  <si>
    <t>B</t>
  </si>
  <si>
    <t>II</t>
  </si>
  <si>
    <t>C</t>
  </si>
  <si>
    <t>D</t>
  </si>
  <si>
    <t>III</t>
  </si>
  <si>
    <t>IV</t>
  </si>
  <si>
    <t>V</t>
  </si>
  <si>
    <t xml:space="preserve">Fundusz Obligacji </t>
  </si>
  <si>
    <t>Allianz Portfel Aktywnej Alokacji</t>
  </si>
  <si>
    <t>Allianz Portfel Dynamiczny</t>
  </si>
  <si>
    <t>Allianz Portfel Stabilnego Wzrostu</t>
  </si>
  <si>
    <t>Allianz Portfel Akcji Rynków Rozwiniętych</t>
  </si>
  <si>
    <t>Allianz Portfel Akcji Rynków Wschodzących</t>
  </si>
  <si>
    <t>Allianz Portfel Obligacji Zagranicznych</t>
  </si>
  <si>
    <t>Allianz Portfel Obligacji Obniżonego Ryzyka</t>
  </si>
  <si>
    <t>Allianz Portfel Strategicznej Alokacji</t>
  </si>
  <si>
    <t>Allianz Stabilnego Wzrostu</t>
  </si>
  <si>
    <t>Allianz Obligacji Plus</t>
  </si>
  <si>
    <t xml:space="preserve">Allianz Aktywnej Alokacji </t>
  </si>
  <si>
    <t>Allianz Akcji Małych i Średnich Spółek</t>
  </si>
  <si>
    <t>Allianz Konserwatywny</t>
  </si>
  <si>
    <t>Allianz Polskich Obligacji Skarbowych</t>
  </si>
  <si>
    <t>Allianz Selektywny</t>
  </si>
  <si>
    <t>Allianz Akcji Globalnych</t>
  </si>
  <si>
    <t>Allianz Dynamiczna Multistrategia</t>
  </si>
  <si>
    <t>Allianz Defensywna Multistrategia</t>
  </si>
  <si>
    <t>Allianz Zbalansowana Multistrategia</t>
  </si>
  <si>
    <t>Allianz Globalny Stabilnego Dochodu</t>
  </si>
  <si>
    <t>Allianz Franklin European Dividend Fund (PLN Hedged)</t>
  </si>
  <si>
    <t>Allianz Franklin Global Fundamental Strategies Fund (PLN Hedged)</t>
  </si>
  <si>
    <t>Allianz Franklin U.S. Opportunities Fund (PLN Hedged)</t>
  </si>
  <si>
    <t>Allianz Goldman Sachs Emerging Markets Debt Portfolio A (Acc) (PLN) Hedged</t>
  </si>
  <si>
    <t>Allianz Goldman Sachs Global Strategic Macro Bond Portfolio A (Acc) (PLN) Hedged</t>
  </si>
  <si>
    <t>Allianz Investor Akcji</t>
  </si>
  <si>
    <t>Allianz Investor Zrównoważony</t>
  </si>
  <si>
    <t>Allianz Investor BRIC</t>
  </si>
  <si>
    <t>Allianz Investor Gold</t>
  </si>
  <si>
    <t>Allianz Investor Indie i Chiny</t>
  </si>
  <si>
    <t>Allianz Investor Zabezpieczenia Emerytalnego</t>
  </si>
  <si>
    <t>Allianz JPM Global Healthcare Fund (PLN Hedged)</t>
  </si>
  <si>
    <t>Allianz JPM Global Strategic Bond (PLN Hedged)</t>
  </si>
  <si>
    <t>Allianz ESALIENS Akcji</t>
  </si>
  <si>
    <t>Allianz ESALIENS Obligacji</t>
  </si>
  <si>
    <t xml:space="preserve">Allianz NN Akcji </t>
  </si>
  <si>
    <t>Allianz NN Obligacji</t>
  </si>
  <si>
    <t>Allianz NN Średnich i Małych Spółek</t>
  </si>
  <si>
    <t>Allianz NN Europejski Spółek Dywidendowych</t>
  </si>
  <si>
    <t>Allianz NN Globalny Długu Korporacyjnego</t>
  </si>
  <si>
    <t>Allianz NN Globalny Spółek Dywidendowych</t>
  </si>
  <si>
    <t>Allianz NN Japonia</t>
  </si>
  <si>
    <t>Allianz NN Obligacji Rynków Wschodzących</t>
  </si>
  <si>
    <t>Allianz NN Spółek Dywidendowych USA</t>
  </si>
  <si>
    <t>Allianz NN Spółek Dywidendowych Rynków Wschodzących</t>
  </si>
  <si>
    <t>Allianz Noble Fund Akcji Małych i Średnich Spółek</t>
  </si>
  <si>
    <t>Allianz Pekao Akcji Rynków Wschodzących</t>
  </si>
  <si>
    <t>Allianz Pekao Alternatywny Globalnego Dochodu</t>
  </si>
  <si>
    <t>Allianz Pekao Obligacji Strategicznych</t>
  </si>
  <si>
    <t>Allianz Pekao Wzrostu i Dochodu Rynku Europejskiego</t>
  </si>
  <si>
    <t>Allianz Pekao Surowców i Energii</t>
  </si>
  <si>
    <t>Allianz Pekao Akcji Polskich</t>
  </si>
  <si>
    <t>Allianz Pekao Dynamicznych Spółek</t>
  </si>
  <si>
    <t>Allianz Pekao Obligacji Plus</t>
  </si>
  <si>
    <t>Allianz Pekao Obligacji - Dynamiczna Alokacja 2</t>
  </si>
  <si>
    <t>Allianz Pekao Akcji - Aktywna Selekcja</t>
  </si>
  <si>
    <t>Allianz Pekao Strategii Globalnej</t>
  </si>
  <si>
    <t>Allianz Pekao Akcji Małych i Średnich Spółek Rynków Rozwiniętych</t>
  </si>
  <si>
    <t>Allianz Pekao Obligacji i Dochodu</t>
  </si>
  <si>
    <t>Allianz PKO Akcji Nowa Europa</t>
  </si>
  <si>
    <t>Allianz PKO Obligacji Długoterminowych</t>
  </si>
  <si>
    <t>Allianz PKO Stabilnego Wzrostu</t>
  </si>
  <si>
    <t>Allianz PKO Zrównoważony</t>
  </si>
  <si>
    <t>Allianz PZU Akcji Krakowiak</t>
  </si>
  <si>
    <t>Allianz PZU Akcji Małych i Średnich Spółek</t>
  </si>
  <si>
    <t>Allianz PZU Medyczny</t>
  </si>
  <si>
    <t>Allianz PZU Akcji Rynków Rozwiniętych</t>
  </si>
  <si>
    <t>Allianz PZU Papierów Dłużnych POLONEZ</t>
  </si>
  <si>
    <t>Allianz Quercus Agresywny</t>
  </si>
  <si>
    <t>Allianz Quercus Ochrony Kapitału</t>
  </si>
  <si>
    <t>Allianz Quercus Global Balanced</t>
  </si>
  <si>
    <t>Allianz Schroder Asian Opportunities (PLN Hedged)</t>
  </si>
  <si>
    <t>Allianz Schroder Emerging Markets Debt Absolute Return (PLN Hedged)</t>
  </si>
  <si>
    <t>Allianz Schroder EURO Equity Fund (PLN Hedged)</t>
  </si>
  <si>
    <t>Allianz Schroder Frontier Markets Equity Fund (PLN Hedged)</t>
  </si>
  <si>
    <t>Allianz Schroder Global Diversified Growth Fund (PLN Hedged)</t>
  </si>
  <si>
    <t>Allianz Skarbiec Obligacji Wysokiego Dochodu</t>
  </si>
  <si>
    <t>Allianz Skarbiec Małych i Średnich Spółek</t>
  </si>
  <si>
    <t>Allianz Skarbiec Spółek Wzrostowych</t>
  </si>
  <si>
    <t>Allianz Skarbiec Top Brands</t>
  </si>
  <si>
    <t>Allianz Templeton Global Bond Fund (PLN Hedged)</t>
  </si>
  <si>
    <t>Allianz Templeton Global Total Return Fund (PLN Hedged)</t>
  </si>
  <si>
    <t xml:space="preserve">Allianz Investor Dochodowy </t>
  </si>
  <si>
    <t>Allianz Investor Oszczędnościowy</t>
  </si>
  <si>
    <t xml:space="preserve">Allianz NN Polski Odpowiedzialnego Inwestowania </t>
  </si>
  <si>
    <t>Allianz Pekao Spokojna Inwestycja</t>
  </si>
  <si>
    <t>Allianz Pekao Konserwatywny</t>
  </si>
  <si>
    <t>Allianz Pekao Konserwatywny Plus</t>
  </si>
  <si>
    <t>Allianz Skarbiec Konserwatywny</t>
  </si>
  <si>
    <t>Allianz Generali Obligacje Aktywny</t>
  </si>
  <si>
    <t>Allianz Generali Akcje Małych i Średnich Spółek</t>
  </si>
  <si>
    <t>Allianz Generali Akcje Wzrostu</t>
  </si>
  <si>
    <t>Allianz Generali Korona Akcje</t>
  </si>
  <si>
    <t>Allianz Generali Korona Obligacje</t>
  </si>
  <si>
    <t>Allianz Generali Korona Dochodowy</t>
  </si>
  <si>
    <t>Allianz Generali Korona Zrównoważony</t>
  </si>
  <si>
    <t>Allianz Generali Oszczędnościowy</t>
  </si>
  <si>
    <t>Allianz Generali Stabilny Wzrost</t>
  </si>
  <si>
    <t>Allianz JPM Emerging Markets Opportunities Fund (PLN)</t>
  </si>
  <si>
    <t>Allianz ESALIENS Konserwatywny</t>
  </si>
  <si>
    <t>Allianz Schroder ISF - Global Credit High Income (PLN Hedged)</t>
  </si>
  <si>
    <t>Allianz Generali Złota</t>
  </si>
  <si>
    <t>Allianz Akcji Rynku Złota</t>
  </si>
  <si>
    <t>Allianz China A-Shares</t>
  </si>
  <si>
    <t>Allianz Pekao Bazowy 15 Dywidendowy</t>
  </si>
  <si>
    <t>Allianz Skarbiec Nowej Generacji</t>
  </si>
  <si>
    <t>Allianz Templeton Latin America Fund (PLN Hedged)</t>
  </si>
  <si>
    <t>Allianz Generali Akcji: Megatrendy</t>
  </si>
  <si>
    <t>Allianz NN Indeks Surowców</t>
  </si>
  <si>
    <t>Allianz Investor Quality</t>
  </si>
  <si>
    <t>Allianz Investor Akumulacji Kapitału</t>
  </si>
  <si>
    <t>Allianz Investor Fundamentalny Dywidend i Wzrostu</t>
  </si>
  <si>
    <t>Allianz ESALIENS Medycyny i Nowych Technologii</t>
  </si>
  <si>
    <t>Allianz NN Stabilny Globalnej Dywersyfikacji</t>
  </si>
  <si>
    <t>31-12-2021</t>
  </si>
  <si>
    <t>Allianz PZU Akcji Polskich</t>
  </si>
  <si>
    <t>Fundusz Polskich Obligacji Skarbowych Bis</t>
  </si>
  <si>
    <t>Fundusz Zachowawczy</t>
  </si>
  <si>
    <t>31-12-2022</t>
  </si>
  <si>
    <t>SPORZĄDZONE NA DZIEŃ 31-12-2022</t>
  </si>
  <si>
    <t>Allianz Dłużnych Papierów Korporacyjnych</t>
  </si>
  <si>
    <t>Allianz Investor TOP Małych i Średnich Spółek</t>
  </si>
  <si>
    <t>Allianz Generali Akcji Rynków Wschodzących</t>
  </si>
  <si>
    <t>Allianz Generali Konserwatywny</t>
  </si>
  <si>
    <t>NA DZIEŃ 31-12-2022</t>
  </si>
  <si>
    <t>Allianz Pekao Akcji Europejskich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</si>
</sst>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-* #,##0.00\ _z_ł_-;\-* #,##0.00\ _z_ł_-;_-* &quot;-&quot;??\ _z_ł_-;_-@_-"/>
    <numFmt numFmtId="165" formatCode="#,##0.0000"/>
    <numFmt numFmtId="166" formatCode="0.0000"/>
    <numFmt numFmtId="167" formatCode="_-* #,##0.0000\ _z_ł_-;\-* #,##0.0000\ _z_ł_-;_-* &quot;-&quot;????\ _z_ł_-;_-@_-"/>
    <numFmt numFmtId="168" formatCode="#,##0.0000_ ;\-#,##0.0000\ "/>
    <numFmt numFmtId="169" formatCode="0.000"/>
    <numFmt numFmtId="170" formatCode="#,##0.00000"/>
    <numFmt numFmtId="171" formatCode="#,##0.000000"/>
    <numFmt numFmtId="172" formatCode="0.00000"/>
    <numFmt numFmtId="173" formatCode="#,##0.000000000"/>
    <numFmt numFmtId="174" formatCode="#,##0.00_ ;\-#,##0.00\ "/>
  </numFmts>
  <fonts count="74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sz val="10"/>
      <name val="Arial CE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b/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  <charset val="238"/>
    </font>
    <font>
      <sz val="10"/>
      <name val="MS Sans Serif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color rgb="FF9C0006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i/>
      <sz val="10"/>
      <color rgb="FF7F7F7F"/>
      <name val="Arial"/>
      <family val="2"/>
    </font>
    <font>
      <sz val="10"/>
      <color rgb="FF006100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sz val="10"/>
      <color rgb="FFFA7D00"/>
      <name val="Arial"/>
      <family val="2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b/>
      <sz val="18"/>
      <color theme="3"/>
      <name val="Cambria"/>
      <family val="2"/>
      <scheme val="major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name val="Arial"/>
      <family val="2"/>
      <charset val="238"/>
    </font>
    <font>
      <b/>
      <sz val="10"/>
      <color rgb="FF0070C0"/>
      <name val="Arial"/>
      <family val="2"/>
      <charset val="238"/>
    </font>
    <font>
      <sz val="10"/>
      <color rgb="FF0070C0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sz val="10"/>
      <color indexed="8"/>
      <name val="Arial"/>
      <family val="2"/>
    </font>
    <font>
      <sz val="10"/>
      <name val="Arial"/>
      <family val="2"/>
      <charset val="238"/>
    </font>
    <font>
      <sz val="10"/>
      <color rgb="FF00B050"/>
      <name val="Arial"/>
      <family val="2"/>
      <charset val="238"/>
    </font>
    <font>
      <sz val="10"/>
      <color theme="1"/>
      <name val="Arial"/>
      <family val="2"/>
      <charset val="238"/>
    </font>
    <font>
      <sz val="9"/>
      <name val="Arial"/>
      <family val="2"/>
      <charset val="238"/>
    </font>
    <font>
      <sz val="10"/>
      <color indexed="64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0"/>
      <name val="Czcionka tekstu podstawowego"/>
      <family val="2"/>
      <charset val="238"/>
    </font>
    <font>
      <sz val="11"/>
      <name val="Calibri"/>
      <family val="2"/>
      <charset val="238"/>
      <scheme val="minor"/>
    </font>
    <font>
      <b/>
      <sz val="10"/>
      <color indexed="64"/>
      <name val="Arial"/>
      <family val="2"/>
      <charset val="238"/>
    </font>
    <font>
      <sz val="10"/>
      <color rgb="FFFF0000"/>
      <name val="Arial CE"/>
      <charset val="238"/>
    </font>
    <font>
      <b/>
      <sz val="10"/>
      <color rgb="FFFF0000"/>
      <name val="Arial"/>
      <family val="2"/>
      <charset val="238"/>
    </font>
    <font>
      <b/>
      <sz val="10"/>
      <name val="Arial CE"/>
      <charset val="238"/>
    </font>
    <font>
      <sz val="10"/>
      <color rgb="FF0070C0"/>
      <name val="Arial CE"/>
      <charset val="238"/>
    </font>
  </fonts>
  <fills count="5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9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/>
      <diagonal/>
    </border>
  </borders>
  <cellStyleXfs count="141">
    <xf numFmtId="0" fontId="0" fillId="0" borderId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9" borderId="0" applyNumberFormat="0" applyBorder="0" applyAlignment="0" applyProtection="0"/>
    <xf numFmtId="0" fontId="13" fillId="7" borderId="1" applyNumberFormat="0" applyAlignment="0" applyProtection="0"/>
    <xf numFmtId="0" fontId="14" fillId="20" borderId="2" applyNumberFormat="0" applyAlignment="0" applyProtection="0"/>
    <xf numFmtId="0" fontId="15" fillId="4" borderId="0" applyNumberFormat="0" applyBorder="0" applyAlignment="0" applyProtection="0"/>
    <xf numFmtId="0" fontId="16" fillId="0" borderId="3" applyNumberFormat="0" applyFill="0" applyAlignment="0" applyProtection="0"/>
    <xf numFmtId="0" fontId="17" fillId="21" borderId="4" applyNumberFormat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20" fillId="0" borderId="7" applyNumberFormat="0" applyFill="0" applyAlignment="0" applyProtection="0"/>
    <xf numFmtId="0" fontId="20" fillId="0" borderId="0" applyNumberFormat="0" applyFill="0" applyBorder="0" applyAlignment="0" applyProtection="0"/>
    <xf numFmtId="0" fontId="21" fillId="22" borderId="0" applyNumberFormat="0" applyBorder="0" applyAlignment="0" applyProtection="0"/>
    <xf numFmtId="0" fontId="22" fillId="0" borderId="0"/>
    <xf numFmtId="0" fontId="23" fillId="20" borderId="1" applyNumberFormat="0" applyAlignment="0" applyProtection="0"/>
    <xf numFmtId="9" fontId="4" fillId="0" borderId="0" applyFont="0" applyFill="0" applyBorder="0" applyAlignment="0" applyProtection="0"/>
    <xf numFmtId="0" fontId="24" fillId="0" borderId="8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2" fillId="23" borderId="9" applyNumberFormat="0" applyFont="0" applyAlignment="0" applyProtection="0"/>
    <xf numFmtId="0" fontId="28" fillId="3" borderId="0" applyNumberFormat="0" applyBorder="0" applyAlignment="0" applyProtection="0"/>
    <xf numFmtId="0" fontId="33" fillId="0" borderId="0"/>
    <xf numFmtId="0" fontId="22" fillId="23" borderId="66" applyNumberFormat="0" applyFont="0" applyAlignment="0" applyProtection="0"/>
    <xf numFmtId="0" fontId="24" fillId="0" borderId="65" applyNumberFormat="0" applyFill="0" applyAlignment="0" applyProtection="0"/>
    <xf numFmtId="0" fontId="23" fillId="20" borderId="63" applyNumberFormat="0" applyAlignment="0" applyProtection="0"/>
    <xf numFmtId="0" fontId="14" fillId="20" borderId="64" applyNumberFormat="0" applyAlignment="0" applyProtection="0"/>
    <xf numFmtId="0" fontId="13" fillId="7" borderId="63" applyNumberFormat="0" applyAlignment="0" applyProtection="0"/>
    <xf numFmtId="0" fontId="4" fillId="0" borderId="0"/>
    <xf numFmtId="0" fontId="22" fillId="23" borderId="70" applyNumberFormat="0" applyFont="0" applyAlignment="0" applyProtection="0"/>
    <xf numFmtId="0" fontId="24" fillId="0" borderId="69" applyNumberFormat="0" applyFill="0" applyAlignment="0" applyProtection="0"/>
    <xf numFmtId="0" fontId="23" fillId="20" borderId="67" applyNumberFormat="0" applyAlignment="0" applyProtection="0"/>
    <xf numFmtId="0" fontId="14" fillId="20" borderId="68" applyNumberFormat="0" applyAlignment="0" applyProtection="0"/>
    <xf numFmtId="0" fontId="13" fillId="7" borderId="67" applyNumberFormat="0" applyAlignment="0" applyProtection="0"/>
    <xf numFmtId="0" fontId="35" fillId="0" borderId="0"/>
    <xf numFmtId="0" fontId="36" fillId="33" borderId="0" applyNumberFormat="0" applyBorder="0" applyAlignment="0" applyProtection="0"/>
    <xf numFmtId="0" fontId="36" fillId="37" borderId="0" applyNumberFormat="0" applyBorder="0" applyAlignment="0" applyProtection="0"/>
    <xf numFmtId="0" fontId="36" fillId="41" borderId="0" applyNumberFormat="0" applyBorder="0" applyAlignment="0" applyProtection="0"/>
    <xf numFmtId="0" fontId="36" fillId="45" borderId="0" applyNumberFormat="0" applyBorder="0" applyAlignment="0" applyProtection="0"/>
    <xf numFmtId="0" fontId="36" fillId="49" borderId="0" applyNumberFormat="0" applyBorder="0" applyAlignment="0" applyProtection="0"/>
    <xf numFmtId="0" fontId="36" fillId="53" borderId="0" applyNumberFormat="0" applyBorder="0" applyAlignment="0" applyProtection="0"/>
    <xf numFmtId="0" fontId="36" fillId="34" borderId="0" applyNumberFormat="0" applyBorder="0" applyAlignment="0" applyProtection="0"/>
    <xf numFmtId="0" fontId="36" fillId="38" borderId="0" applyNumberFormat="0" applyBorder="0" applyAlignment="0" applyProtection="0"/>
    <xf numFmtId="0" fontId="36" fillId="42" borderId="0" applyNumberFormat="0" applyBorder="0" applyAlignment="0" applyProtection="0"/>
    <xf numFmtId="0" fontId="36" fillId="46" borderId="0" applyNumberFormat="0" applyBorder="0" applyAlignment="0" applyProtection="0"/>
    <xf numFmtId="0" fontId="36" fillId="50" borderId="0" applyNumberFormat="0" applyBorder="0" applyAlignment="0" applyProtection="0"/>
    <xf numFmtId="0" fontId="36" fillId="54" borderId="0" applyNumberFormat="0" applyBorder="0" applyAlignment="0" applyProtection="0"/>
    <xf numFmtId="0" fontId="37" fillId="35" borderId="0" applyNumberFormat="0" applyBorder="0" applyAlignment="0" applyProtection="0"/>
    <xf numFmtId="0" fontId="37" fillId="39" borderId="0" applyNumberFormat="0" applyBorder="0" applyAlignment="0" applyProtection="0"/>
    <xf numFmtId="0" fontId="37" fillId="43" borderId="0" applyNumberFormat="0" applyBorder="0" applyAlignment="0" applyProtection="0"/>
    <xf numFmtId="0" fontId="37" fillId="47" borderId="0" applyNumberFormat="0" applyBorder="0" applyAlignment="0" applyProtection="0"/>
    <xf numFmtId="0" fontId="37" fillId="51" borderId="0" applyNumberFormat="0" applyBorder="0" applyAlignment="0" applyProtection="0"/>
    <xf numFmtId="0" fontId="37" fillId="55" borderId="0" applyNumberFormat="0" applyBorder="0" applyAlignment="0" applyProtection="0"/>
    <xf numFmtId="0" fontId="37" fillId="32" borderId="0" applyNumberFormat="0" applyBorder="0" applyAlignment="0" applyProtection="0"/>
    <xf numFmtId="0" fontId="37" fillId="36" borderId="0" applyNumberFormat="0" applyBorder="0" applyAlignment="0" applyProtection="0"/>
    <xf numFmtId="0" fontId="37" fillId="40" borderId="0" applyNumberFormat="0" applyBorder="0" applyAlignment="0" applyProtection="0"/>
    <xf numFmtId="0" fontId="37" fillId="44" borderId="0" applyNumberFormat="0" applyBorder="0" applyAlignment="0" applyProtection="0"/>
    <xf numFmtId="0" fontId="37" fillId="48" borderId="0" applyNumberFormat="0" applyBorder="0" applyAlignment="0" applyProtection="0"/>
    <xf numFmtId="0" fontId="37" fillId="52" borderId="0" applyNumberFormat="0" applyBorder="0" applyAlignment="0" applyProtection="0"/>
    <xf numFmtId="0" fontId="38" fillId="26" borderId="0" applyNumberFormat="0" applyBorder="0" applyAlignment="0" applyProtection="0"/>
    <xf numFmtId="0" fontId="39" fillId="29" borderId="74" applyNumberFormat="0" applyAlignment="0" applyProtection="0"/>
    <xf numFmtId="0" fontId="40" fillId="30" borderId="77" applyNumberFormat="0" applyAlignment="0" applyProtection="0"/>
    <xf numFmtId="0" fontId="41" fillId="0" borderId="0" applyNumberFormat="0" applyFill="0" applyBorder="0" applyAlignment="0" applyProtection="0"/>
    <xf numFmtId="0" fontId="42" fillId="25" borderId="0" applyNumberFormat="0" applyBorder="0" applyAlignment="0" applyProtection="0"/>
    <xf numFmtId="0" fontId="43" fillId="0" borderId="71" applyNumberFormat="0" applyFill="0" applyAlignment="0" applyProtection="0"/>
    <xf numFmtId="0" fontId="44" fillId="0" borderId="72" applyNumberFormat="0" applyFill="0" applyAlignment="0" applyProtection="0"/>
    <xf numFmtId="0" fontId="45" fillId="0" borderId="73" applyNumberFormat="0" applyFill="0" applyAlignment="0" applyProtection="0"/>
    <xf numFmtId="0" fontId="45" fillId="0" borderId="0" applyNumberFormat="0" applyFill="0" applyBorder="0" applyAlignment="0" applyProtection="0"/>
    <xf numFmtId="0" fontId="46" fillId="28" borderId="74" applyNumberFormat="0" applyAlignment="0" applyProtection="0"/>
    <xf numFmtId="0" fontId="47" fillId="0" borderId="76" applyNumberFormat="0" applyFill="0" applyAlignment="0" applyProtection="0"/>
    <xf numFmtId="0" fontId="48" fillId="27" borderId="0" applyNumberFormat="0" applyBorder="0" applyAlignment="0" applyProtection="0"/>
    <xf numFmtId="0" fontId="35" fillId="31" borderId="78" applyNumberFormat="0" applyFont="0" applyAlignment="0" applyProtection="0"/>
    <xf numFmtId="0" fontId="49" fillId="29" borderId="75" applyNumberFormat="0" applyAlignment="0" applyProtection="0"/>
    <xf numFmtId="0" fontId="50" fillId="0" borderId="0" applyNumberFormat="0" applyFill="0" applyBorder="0" applyAlignment="0" applyProtection="0"/>
    <xf numFmtId="0" fontId="51" fillId="0" borderId="79" applyNumberFormat="0" applyFill="0" applyAlignment="0" applyProtection="0"/>
    <xf numFmtId="0" fontId="52" fillId="0" borderId="0" applyNumberFormat="0" applyFill="0" applyBorder="0" applyAlignment="0" applyProtection="0"/>
    <xf numFmtId="0" fontId="53" fillId="0" borderId="0"/>
    <xf numFmtId="0" fontId="53" fillId="31" borderId="78" applyNumberFormat="0" applyFont="0" applyAlignment="0" applyProtection="0"/>
    <xf numFmtId="0" fontId="4" fillId="31" borderId="78" applyNumberFormat="0" applyFont="0" applyAlignment="0" applyProtection="0"/>
    <xf numFmtId="0" fontId="56" fillId="0" borderId="0"/>
    <xf numFmtId="0" fontId="4" fillId="0" borderId="0"/>
    <xf numFmtId="0" fontId="13" fillId="7" borderId="89" applyNumberFormat="0" applyAlignment="0" applyProtection="0"/>
    <xf numFmtId="0" fontId="14" fillId="20" borderId="90" applyNumberFormat="0" applyAlignment="0" applyProtection="0"/>
    <xf numFmtId="0" fontId="23" fillId="20" borderId="89" applyNumberFormat="0" applyAlignment="0" applyProtection="0"/>
    <xf numFmtId="0" fontId="24" fillId="0" borderId="91" applyNumberFormat="0" applyFill="0" applyAlignment="0" applyProtection="0"/>
    <xf numFmtId="0" fontId="22" fillId="23" borderId="92" applyNumberFormat="0" applyFont="0" applyAlignment="0" applyProtection="0"/>
    <xf numFmtId="0" fontId="24" fillId="0" borderId="91" applyNumberFormat="0" applyFill="0" applyAlignment="0" applyProtection="0"/>
    <xf numFmtId="0" fontId="14" fillId="20" borderId="90" applyNumberFormat="0" applyAlignment="0" applyProtection="0"/>
    <xf numFmtId="0" fontId="22" fillId="23" borderId="92" applyNumberFormat="0" applyFont="0" applyAlignment="0" applyProtection="0"/>
    <xf numFmtId="0" fontId="22" fillId="23" borderId="92" applyNumberFormat="0" applyFont="0" applyAlignment="0" applyProtection="0"/>
    <xf numFmtId="0" fontId="4" fillId="0" borderId="0"/>
    <xf numFmtId="0" fontId="13" fillId="7" borderId="89" applyNumberFormat="0" applyAlignment="0" applyProtection="0"/>
    <xf numFmtId="0" fontId="14" fillId="20" borderId="90" applyNumberFormat="0" applyAlignment="0" applyProtection="0"/>
    <xf numFmtId="0" fontId="23" fillId="20" borderId="89" applyNumberFormat="0" applyAlignment="0" applyProtection="0"/>
    <xf numFmtId="0" fontId="24" fillId="0" borderId="91" applyNumberFormat="0" applyFill="0" applyAlignment="0" applyProtection="0"/>
    <xf numFmtId="0" fontId="23" fillId="20" borderId="89" applyNumberFormat="0" applyAlignment="0" applyProtection="0"/>
    <xf numFmtId="0" fontId="13" fillId="7" borderId="89" applyNumberFormat="0" applyAlignment="0" applyProtection="0"/>
    <xf numFmtId="0" fontId="4" fillId="0" borderId="0"/>
    <xf numFmtId="0" fontId="4" fillId="31" borderId="78" applyNumberFormat="0" applyFont="0" applyAlignment="0" applyProtection="0"/>
    <xf numFmtId="0" fontId="3" fillId="0" borderId="0"/>
    <xf numFmtId="0" fontId="4" fillId="0" borderId="0"/>
    <xf numFmtId="0" fontId="57" fillId="0" borderId="0"/>
    <xf numFmtId="0" fontId="58" fillId="0" borderId="0"/>
    <xf numFmtId="0" fontId="2" fillId="0" borderId="0"/>
    <xf numFmtId="9" fontId="2" fillId="0" borderId="0" applyFont="0" applyFill="0" applyBorder="0" applyAlignment="0" applyProtection="0"/>
    <xf numFmtId="164" fontId="59" fillId="0" borderId="0" applyFont="0" applyFill="0" applyBorder="0" applyAlignment="0" applyProtection="0"/>
    <xf numFmtId="0" fontId="1" fillId="0" borderId="0"/>
    <xf numFmtId="0" fontId="63" fillId="0" borderId="0"/>
    <xf numFmtId="0" fontId="64" fillId="0" borderId="0"/>
    <xf numFmtId="0" fontId="65" fillId="0" borderId="0"/>
    <xf numFmtId="0" fontId="63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  <xf numFmtId="0" fontId="4" fillId="0" borderId="0"/>
    <xf numFmtId="0" fontId="66" fillId="0" borderId="0"/>
    <xf numFmtId="0" fontId="1" fillId="0" borderId="0"/>
    <xf numFmtId="0" fontId="61" fillId="0" borderId="0"/>
    <xf numFmtId="0" fontId="61" fillId="0" borderId="0"/>
  </cellStyleXfs>
  <cellXfs count="465">
    <xf numFmtId="0" fontId="0" fillId="0" borderId="0" xfId="0"/>
    <xf numFmtId="0" fontId="5" fillId="24" borderId="0" xfId="0" applyFont="1" applyFill="1"/>
    <xf numFmtId="4" fontId="5" fillId="24" borderId="0" xfId="0" applyNumberFormat="1" applyFont="1" applyFill="1"/>
    <xf numFmtId="0" fontId="5" fillId="24" borderId="0" xfId="0" applyFont="1" applyFill="1" applyBorder="1" applyAlignment="1">
      <alignment horizontal="left" wrapText="1"/>
    </xf>
    <xf numFmtId="0" fontId="9" fillId="24" borderId="13" xfId="0" applyFont="1" applyFill="1" applyBorder="1" applyAlignment="1">
      <alignment horizontal="center"/>
    </xf>
    <xf numFmtId="0" fontId="9" fillId="24" borderId="18" xfId="0" applyFont="1" applyFill="1" applyBorder="1" applyAlignment="1">
      <alignment wrapText="1"/>
    </xf>
    <xf numFmtId="0" fontId="5" fillId="24" borderId="0" xfId="0" applyFont="1" applyFill="1" applyBorder="1" applyAlignment="1">
      <alignment horizontal="center" wrapText="1"/>
    </xf>
    <xf numFmtId="164" fontId="5" fillId="24" borderId="0" xfId="0" applyNumberFormat="1" applyFont="1" applyFill="1" applyBorder="1" applyAlignment="1">
      <alignment wrapText="1"/>
    </xf>
    <xf numFmtId="0" fontId="8" fillId="24" borderId="17" xfId="0" applyFont="1" applyFill="1" applyBorder="1" applyAlignment="1">
      <alignment horizontal="left" wrapText="1"/>
    </xf>
    <xf numFmtId="0" fontId="8" fillId="24" borderId="18" xfId="0" applyFont="1" applyFill="1" applyBorder="1" applyAlignment="1">
      <alignment horizontal="left" wrapText="1"/>
    </xf>
    <xf numFmtId="0" fontId="8" fillId="24" borderId="18" xfId="0" applyFont="1" applyFill="1" applyBorder="1" applyAlignment="1">
      <alignment wrapText="1"/>
    </xf>
    <xf numFmtId="0" fontId="9" fillId="24" borderId="27" xfId="0" applyFont="1" applyFill="1" applyBorder="1" applyAlignment="1">
      <alignment wrapText="1"/>
    </xf>
    <xf numFmtId="0" fontId="8" fillId="24" borderId="22" xfId="0" applyFont="1" applyFill="1" applyBorder="1"/>
    <xf numFmtId="0" fontId="9" fillId="24" borderId="17" xfId="0" applyFont="1" applyFill="1" applyBorder="1" applyAlignment="1">
      <alignment horizontal="center"/>
    </xf>
    <xf numFmtId="0" fontId="9" fillId="24" borderId="18" xfId="0" applyNumberFormat="1" applyFont="1" applyFill="1" applyBorder="1" applyAlignment="1">
      <alignment wrapText="1"/>
    </xf>
    <xf numFmtId="0" fontId="9" fillId="24" borderId="20" xfId="0" applyFont="1" applyFill="1" applyBorder="1" applyAlignment="1">
      <alignment horizontal="center"/>
    </xf>
    <xf numFmtId="0" fontId="9" fillId="24" borderId="19" xfId="0" applyNumberFormat="1" applyFont="1" applyFill="1" applyBorder="1" applyAlignment="1">
      <alignment wrapText="1"/>
    </xf>
    <xf numFmtId="4" fontId="5" fillId="24" borderId="27" xfId="0" applyNumberFormat="1" applyFont="1" applyFill="1" applyBorder="1" applyAlignment="1">
      <alignment horizontal="center" wrapText="1"/>
    </xf>
    <xf numFmtId="4" fontId="5" fillId="24" borderId="28" xfId="0" applyNumberFormat="1" applyFont="1" applyFill="1" applyBorder="1" applyAlignment="1">
      <alignment horizontal="center" wrapText="1"/>
    </xf>
    <xf numFmtId="0" fontId="8" fillId="24" borderId="29" xfId="0" applyFont="1" applyFill="1" applyBorder="1" applyAlignment="1">
      <alignment horizontal="left" wrapText="1"/>
    </xf>
    <xf numFmtId="0" fontId="9" fillId="24" borderId="26" xfId="0" applyFont="1" applyFill="1" applyBorder="1" applyAlignment="1">
      <alignment horizontal="center"/>
    </xf>
    <xf numFmtId="0" fontId="9" fillId="24" borderId="27" xfId="0" applyNumberFormat="1" applyFont="1" applyFill="1" applyBorder="1" applyAlignment="1">
      <alignment wrapText="1"/>
    </xf>
    <xf numFmtId="0" fontId="8" fillId="24" borderId="32" xfId="0" applyFont="1" applyFill="1" applyBorder="1"/>
    <xf numFmtId="0" fontId="8" fillId="24" borderId="33" xfId="0" applyNumberFormat="1" applyFont="1" applyFill="1" applyBorder="1" applyAlignment="1">
      <alignment wrapText="1"/>
    </xf>
    <xf numFmtId="4" fontId="8" fillId="24" borderId="33" xfId="0" applyNumberFormat="1" applyFont="1" applyFill="1" applyBorder="1"/>
    <xf numFmtId="10" fontId="8" fillId="24" borderId="34" xfId="37" applyNumberFormat="1" applyFont="1" applyFill="1" applyBorder="1"/>
    <xf numFmtId="0" fontId="0" fillId="24" borderId="0" xfId="0" applyFill="1"/>
    <xf numFmtId="4" fontId="8" fillId="24" borderId="24" xfId="0" applyNumberFormat="1" applyFont="1" applyFill="1" applyBorder="1"/>
    <xf numFmtId="0" fontId="8" fillId="24" borderId="13" xfId="0" applyFont="1" applyFill="1" applyBorder="1" applyAlignment="1">
      <alignment horizontal="center"/>
    </xf>
    <xf numFmtId="0" fontId="8" fillId="24" borderId="38" xfId="0" applyNumberFormat="1" applyFont="1" applyFill="1" applyBorder="1" applyAlignment="1">
      <alignment wrapText="1"/>
    </xf>
    <xf numFmtId="10" fontId="8" fillId="24" borderId="15" xfId="37" applyNumberFormat="1" applyFont="1" applyFill="1" applyBorder="1"/>
    <xf numFmtId="0" fontId="22" fillId="0" borderId="0" xfId="35"/>
    <xf numFmtId="0" fontId="29" fillId="0" borderId="0" xfId="35" applyFont="1"/>
    <xf numFmtId="164" fontId="29" fillId="0" borderId="0" xfId="35" applyNumberFormat="1" applyFont="1"/>
    <xf numFmtId="0" fontId="30" fillId="0" borderId="29" xfId="35" applyFont="1" applyBorder="1"/>
    <xf numFmtId="0" fontId="30" fillId="0" borderId="41" xfId="35" applyFont="1" applyBorder="1"/>
    <xf numFmtId="164" fontId="30" fillId="0" borderId="42" xfId="35" applyNumberFormat="1" applyFont="1" applyBorder="1"/>
    <xf numFmtId="164" fontId="30" fillId="0" borderId="37" xfId="35" applyNumberFormat="1" applyFont="1" applyBorder="1"/>
    <xf numFmtId="164" fontId="30" fillId="0" borderId="0" xfId="35" applyNumberFormat="1" applyFont="1"/>
    <xf numFmtId="0" fontId="30" fillId="0" borderId="0" xfId="35" applyFont="1"/>
    <xf numFmtId="0" fontId="30" fillId="0" borderId="43" xfId="35" applyFont="1" applyBorder="1"/>
    <xf numFmtId="0" fontId="30" fillId="0" borderId="0" xfId="35" applyFont="1" applyBorder="1"/>
    <xf numFmtId="164" fontId="31" fillId="0" borderId="44" xfId="35" applyNumberFormat="1" applyFont="1" applyBorder="1" applyAlignment="1">
      <alignment horizontal="center"/>
    </xf>
    <xf numFmtId="164" fontId="31" fillId="0" borderId="45" xfId="35" applyNumberFormat="1" applyFont="1" applyBorder="1" applyAlignment="1">
      <alignment horizontal="center"/>
    </xf>
    <xf numFmtId="0" fontId="30" fillId="0" borderId="46" xfId="35" applyFont="1" applyBorder="1"/>
    <xf numFmtId="0" fontId="30" fillId="0" borderId="47" xfId="35" applyFont="1" applyBorder="1"/>
    <xf numFmtId="164" fontId="31" fillId="0" borderId="48" xfId="35" applyNumberFormat="1" applyFont="1" applyBorder="1" applyAlignment="1">
      <alignment horizontal="center"/>
    </xf>
    <xf numFmtId="164" fontId="31" fillId="0" borderId="49" xfId="35" applyNumberFormat="1" applyFont="1" applyBorder="1" applyAlignment="1">
      <alignment horizontal="center"/>
    </xf>
    <xf numFmtId="164" fontId="30" fillId="0" borderId="44" xfId="35" applyNumberFormat="1" applyFont="1" applyBorder="1"/>
    <xf numFmtId="164" fontId="30" fillId="0" borderId="45" xfId="35" applyNumberFormat="1" applyFont="1" applyBorder="1"/>
    <xf numFmtId="0" fontId="31" fillId="0" borderId="43" xfId="35" applyFont="1" applyBorder="1"/>
    <xf numFmtId="0" fontId="31" fillId="0" borderId="0" xfId="35" applyFont="1" applyBorder="1"/>
    <xf numFmtId="164" fontId="31" fillId="0" borderId="44" xfId="35" applyNumberFormat="1" applyFont="1" applyFill="1" applyBorder="1"/>
    <xf numFmtId="164" fontId="31" fillId="0" borderId="44" xfId="35" applyNumberFormat="1" applyFont="1" applyBorder="1"/>
    <xf numFmtId="164" fontId="31" fillId="0" borderId="45" xfId="35" applyNumberFormat="1" applyFont="1" applyBorder="1"/>
    <xf numFmtId="4" fontId="30" fillId="0" borderId="0" xfId="35" applyNumberFormat="1" applyFont="1"/>
    <xf numFmtId="0" fontId="31" fillId="0" borderId="29" xfId="35" applyFont="1" applyBorder="1"/>
    <xf numFmtId="0" fontId="31" fillId="0" borderId="41" xfId="35" applyFont="1" applyBorder="1"/>
    <xf numFmtId="164" fontId="31" fillId="0" borderId="42" xfId="35" applyNumberFormat="1" applyFont="1" applyBorder="1"/>
    <xf numFmtId="164" fontId="31" fillId="0" borderId="37" xfId="35" applyNumberFormat="1" applyFont="1" applyBorder="1"/>
    <xf numFmtId="0" fontId="31" fillId="0" borderId="46" xfId="35" applyFont="1" applyBorder="1"/>
    <xf numFmtId="0" fontId="31" fillId="0" borderId="47" xfId="35" applyFont="1" applyBorder="1"/>
    <xf numFmtId="164" fontId="31" fillId="0" borderId="48" xfId="35" applyNumberFormat="1" applyFont="1" applyBorder="1"/>
    <xf numFmtId="164" fontId="31" fillId="0" borderId="49" xfId="35" applyNumberFormat="1" applyFont="1" applyBorder="1"/>
    <xf numFmtId="164" fontId="30" fillId="0" borderId="48" xfId="35" applyNumberFormat="1" applyFont="1" applyBorder="1"/>
    <xf numFmtId="164" fontId="30" fillId="0" borderId="49" xfId="35" applyNumberFormat="1" applyFont="1" applyBorder="1"/>
    <xf numFmtId="10" fontId="8" fillId="24" borderId="31" xfId="37" applyNumberFormat="1" applyFont="1" applyFill="1" applyBorder="1"/>
    <xf numFmtId="164" fontId="0" fillId="0" borderId="0" xfId="0" applyNumberFormat="1"/>
    <xf numFmtId="0" fontId="9" fillId="24" borderId="39" xfId="0" applyFont="1" applyFill="1" applyBorder="1" applyAlignment="1">
      <alignment wrapText="1"/>
    </xf>
    <xf numFmtId="0" fontId="9" fillId="24" borderId="40" xfId="0" applyFont="1" applyFill="1" applyBorder="1" applyAlignment="1">
      <alignment wrapText="1"/>
    </xf>
    <xf numFmtId="164" fontId="22" fillId="0" borderId="0" xfId="35" applyNumberFormat="1"/>
    <xf numFmtId="4" fontId="22" fillId="0" borderId="0" xfId="35" applyNumberFormat="1"/>
    <xf numFmtId="4" fontId="0" fillId="0" borderId="0" xfId="0" applyNumberFormat="1"/>
    <xf numFmtId="164" fontId="22" fillId="0" borderId="0" xfId="35" applyNumberFormat="1" applyAlignment="1">
      <alignment horizontal="right"/>
    </xf>
    <xf numFmtId="4" fontId="8" fillId="0" borderId="0" xfId="0" applyNumberFormat="1" applyFont="1"/>
    <xf numFmtId="166" fontId="4" fillId="24" borderId="25" xfId="0" applyNumberFormat="1" applyFont="1" applyFill="1" applyBorder="1"/>
    <xf numFmtId="0" fontId="9" fillId="24" borderId="11" xfId="0" applyFont="1" applyFill="1" applyBorder="1" applyAlignment="1">
      <alignment horizontal="center"/>
    </xf>
    <xf numFmtId="4" fontId="32" fillId="0" borderId="0" xfId="0" applyNumberFormat="1" applyFont="1"/>
    <xf numFmtId="4" fontId="4" fillId="24" borderId="18" xfId="0" applyNumberFormat="1" applyFont="1" applyFill="1" applyBorder="1"/>
    <xf numFmtId="10" fontId="4" fillId="24" borderId="31" xfId="37" applyNumberFormat="1" applyFont="1" applyFill="1" applyBorder="1"/>
    <xf numFmtId="4" fontId="4" fillId="24" borderId="27" xfId="0" applyNumberFormat="1" applyFont="1" applyFill="1" applyBorder="1"/>
    <xf numFmtId="10" fontId="4" fillId="24" borderId="28" xfId="37" applyNumberFormat="1" applyFont="1" applyFill="1" applyBorder="1"/>
    <xf numFmtId="4" fontId="4" fillId="24" borderId="19" xfId="0" applyNumberFormat="1" applyFont="1" applyFill="1" applyBorder="1"/>
    <xf numFmtId="10" fontId="4" fillId="24" borderId="35" xfId="37" applyNumberFormat="1" applyFont="1" applyFill="1" applyBorder="1"/>
    <xf numFmtId="0" fontId="4" fillId="24" borderId="0" xfId="0" applyFont="1" applyFill="1"/>
    <xf numFmtId="0" fontId="8" fillId="0" borderId="0" xfId="0" applyFont="1"/>
    <xf numFmtId="0" fontId="7" fillId="24" borderId="0" xfId="0" applyFont="1" applyFill="1" applyBorder="1" applyAlignment="1">
      <alignment horizontal="center"/>
    </xf>
    <xf numFmtId="0" fontId="8" fillId="24" borderId="10" xfId="0" applyFont="1" applyFill="1" applyBorder="1" applyAlignment="1">
      <alignment wrapText="1"/>
    </xf>
    <xf numFmtId="0" fontId="7" fillId="24" borderId="0" xfId="0" applyFont="1" applyFill="1" applyBorder="1" applyAlignment="1">
      <alignment horizontal="center"/>
    </xf>
    <xf numFmtId="0" fontId="8" fillId="24" borderId="10" xfId="0" applyFont="1" applyFill="1" applyBorder="1" applyAlignment="1">
      <alignment wrapText="1"/>
    </xf>
    <xf numFmtId="0" fontId="34" fillId="24" borderId="0" xfId="0" applyFont="1" applyFill="1" applyBorder="1" applyAlignment="1">
      <alignment horizontal="left" vertical="center" wrapText="1"/>
    </xf>
    <xf numFmtId="0" fontId="8" fillId="24" borderId="22" xfId="0" applyFont="1" applyFill="1" applyBorder="1" applyAlignment="1">
      <alignment wrapText="1"/>
    </xf>
    <xf numFmtId="0" fontId="9" fillId="24" borderId="57" xfId="0" applyFont="1" applyFill="1" applyBorder="1" applyAlignment="1">
      <alignment wrapText="1"/>
    </xf>
    <xf numFmtId="0" fontId="8" fillId="24" borderId="17" xfId="0" applyFont="1" applyFill="1" applyBorder="1" applyAlignment="1">
      <alignment wrapText="1"/>
    </xf>
    <xf numFmtId="0" fontId="8" fillId="24" borderId="0" xfId="0" applyFont="1" applyFill="1" applyBorder="1" applyAlignment="1">
      <alignment horizontal="left" wrapText="1"/>
    </xf>
    <xf numFmtId="164" fontId="8" fillId="24" borderId="0" xfId="0" applyNumberFormat="1" applyFont="1" applyFill="1" applyBorder="1" applyAlignment="1">
      <alignment horizontal="right" wrapText="1"/>
    </xf>
    <xf numFmtId="0" fontId="8" fillId="24" borderId="30" xfId="0" applyFont="1" applyFill="1" applyBorder="1" applyAlignment="1">
      <alignment horizontal="left" wrapText="1"/>
    </xf>
    <xf numFmtId="0" fontId="8" fillId="24" borderId="14" xfId="0" applyFont="1" applyFill="1" applyBorder="1" applyAlignment="1">
      <alignment horizontal="left" wrapText="1"/>
    </xf>
    <xf numFmtId="0" fontId="8" fillId="24" borderId="26" xfId="0" applyFont="1" applyFill="1" applyBorder="1" applyAlignment="1">
      <alignment horizontal="left" wrapText="1"/>
    </xf>
    <xf numFmtId="0" fontId="8" fillId="24" borderId="27" xfId="0" applyFont="1" applyFill="1" applyBorder="1" applyAlignment="1">
      <alignment horizontal="left" wrapText="1"/>
    </xf>
    <xf numFmtId="0" fontId="8" fillId="24" borderId="54" xfId="0" applyFont="1" applyFill="1" applyBorder="1" applyAlignment="1">
      <alignment horizontal="left" wrapText="1"/>
    </xf>
    <xf numFmtId="0" fontId="8" fillId="24" borderId="21" xfId="0" applyFont="1" applyFill="1" applyBorder="1" applyAlignment="1">
      <alignment horizontal="left" wrapText="1"/>
    </xf>
    <xf numFmtId="4" fontId="8" fillId="24" borderId="16" xfId="0" applyNumberFormat="1" applyFont="1" applyFill="1" applyBorder="1"/>
    <xf numFmtId="0" fontId="9" fillId="24" borderId="17" xfId="0" applyFont="1" applyFill="1" applyBorder="1" applyAlignment="1">
      <alignment horizontal="left"/>
    </xf>
    <xf numFmtId="0" fontId="9" fillId="24" borderId="20" xfId="0" applyFont="1" applyFill="1" applyBorder="1" applyAlignment="1">
      <alignment horizontal="left"/>
    </xf>
    <xf numFmtId="0" fontId="9" fillId="24" borderId="17" xfId="0" applyFont="1" applyFill="1" applyBorder="1" applyAlignment="1">
      <alignment wrapText="1"/>
    </xf>
    <xf numFmtId="0" fontId="9" fillId="24" borderId="26" xfId="0" applyFont="1" applyFill="1" applyBorder="1" applyAlignment="1">
      <alignment wrapText="1"/>
    </xf>
    <xf numFmtId="0" fontId="9" fillId="24" borderId="17" xfId="0" applyFont="1" applyFill="1" applyBorder="1" applyAlignment="1">
      <alignment horizontal="left" wrapText="1"/>
    </xf>
    <xf numFmtId="0" fontId="9" fillId="24" borderId="26" xfId="0" applyFont="1" applyFill="1" applyBorder="1" applyAlignment="1">
      <alignment horizontal="left" wrapText="1"/>
    </xf>
    <xf numFmtId="0" fontId="9" fillId="24" borderId="20" xfId="0" applyFont="1" applyFill="1" applyBorder="1" applyAlignment="1">
      <alignment horizontal="left" wrapText="1"/>
    </xf>
    <xf numFmtId="0" fontId="9" fillId="24" borderId="0" xfId="0" applyFont="1" applyFill="1" applyBorder="1" applyAlignment="1">
      <alignment horizontal="left"/>
    </xf>
    <xf numFmtId="0" fontId="9" fillId="24" borderId="0" xfId="0" applyNumberFormat="1" applyFont="1" applyFill="1" applyBorder="1" applyAlignment="1">
      <alignment wrapText="1"/>
    </xf>
    <xf numFmtId="166" fontId="4" fillId="24" borderId="0" xfId="0" applyNumberFormat="1" applyFont="1" applyFill="1" applyBorder="1"/>
    <xf numFmtId="0" fontId="9" fillId="24" borderId="32" xfId="0" applyFont="1" applyFill="1" applyBorder="1" applyAlignment="1">
      <alignment horizontal="center"/>
    </xf>
    <xf numFmtId="0" fontId="9" fillId="24" borderId="33" xfId="0" applyNumberFormat="1" applyFont="1" applyFill="1" applyBorder="1" applyAlignment="1">
      <alignment wrapText="1"/>
    </xf>
    <xf numFmtId="4" fontId="4" fillId="24" borderId="33" xfId="0" applyNumberFormat="1" applyFont="1" applyFill="1" applyBorder="1"/>
    <xf numFmtId="10" fontId="4" fillId="24" borderId="34" xfId="37" applyNumberFormat="1" applyFont="1" applyFill="1" applyBorder="1"/>
    <xf numFmtId="0" fontId="8" fillId="24" borderId="60" xfId="0" applyFont="1" applyFill="1" applyBorder="1"/>
    <xf numFmtId="0" fontId="8" fillId="24" borderId="61" xfId="0" applyNumberFormat="1" applyFont="1" applyFill="1" applyBorder="1" applyAlignment="1">
      <alignment wrapText="1"/>
    </xf>
    <xf numFmtId="4" fontId="8" fillId="24" borderId="61" xfId="0" applyNumberFormat="1" applyFont="1" applyFill="1" applyBorder="1"/>
    <xf numFmtId="10" fontId="8" fillId="24" borderId="62" xfId="37" applyNumberFormat="1" applyFont="1" applyFill="1" applyBorder="1"/>
    <xf numFmtId="0" fontId="8" fillId="24" borderId="17" xfId="0" applyFont="1" applyFill="1" applyBorder="1"/>
    <xf numFmtId="0" fontId="8" fillId="24" borderId="18" xfId="0" applyNumberFormat="1" applyFont="1" applyFill="1" applyBorder="1" applyAlignment="1">
      <alignment wrapText="1"/>
    </xf>
    <xf numFmtId="4" fontId="8" fillId="24" borderId="18" xfId="0" applyNumberFormat="1" applyFont="1" applyFill="1" applyBorder="1"/>
    <xf numFmtId="0" fontId="9" fillId="24" borderId="26" xfId="0" applyFont="1" applyFill="1" applyBorder="1" applyAlignment="1">
      <alignment horizontal="left"/>
    </xf>
    <xf numFmtId="0" fontId="8" fillId="24" borderId="39" xfId="0" applyNumberFormat="1" applyFont="1" applyFill="1" applyBorder="1" applyAlignment="1">
      <alignment wrapText="1"/>
    </xf>
    <xf numFmtId="4" fontId="4" fillId="24" borderId="55" xfId="0" applyNumberFormat="1" applyFont="1" applyFill="1" applyBorder="1"/>
    <xf numFmtId="0" fontId="8" fillId="24" borderId="14" xfId="0" applyNumberFormat="1" applyFont="1" applyFill="1" applyBorder="1" applyAlignment="1">
      <alignment wrapText="1"/>
    </xf>
    <xf numFmtId="4" fontId="8" fillId="24" borderId="14" xfId="0" applyNumberFormat="1" applyFont="1" applyFill="1" applyBorder="1" applyAlignment="1">
      <alignment horizontal="right" wrapText="1"/>
    </xf>
    <xf numFmtId="0" fontId="8" fillId="24" borderId="23" xfId="0" applyFont="1" applyFill="1" applyBorder="1" applyAlignment="1">
      <alignment wrapText="1"/>
    </xf>
    <xf numFmtId="0" fontId="9" fillId="24" borderId="32" xfId="0" applyFont="1" applyFill="1" applyBorder="1" applyAlignment="1">
      <alignment horizontal="left"/>
    </xf>
    <xf numFmtId="0" fontId="8" fillId="24" borderId="17" xfId="0" applyFont="1" applyFill="1" applyBorder="1" applyAlignment="1">
      <alignment horizontal="left"/>
    </xf>
    <xf numFmtId="0" fontId="8" fillId="24" borderId="60" xfId="0" applyFont="1" applyFill="1" applyBorder="1" applyAlignment="1">
      <alignment horizontal="left"/>
    </xf>
    <xf numFmtId="0" fontId="8" fillId="24" borderId="32" xfId="0" applyFont="1" applyFill="1" applyBorder="1" applyAlignment="1">
      <alignment horizontal="left"/>
    </xf>
    <xf numFmtId="0" fontId="34" fillId="24" borderId="0" xfId="0" applyFont="1" applyFill="1" applyBorder="1" applyAlignment="1">
      <alignment horizontal="left" vertical="center" wrapText="1"/>
    </xf>
    <xf numFmtId="0" fontId="7" fillId="24" borderId="0" xfId="0" applyFont="1" applyFill="1" applyBorder="1" applyAlignment="1">
      <alignment horizontal="center"/>
    </xf>
    <xf numFmtId="0" fontId="8" fillId="24" borderId="10" xfId="0" applyFont="1" applyFill="1" applyBorder="1" applyAlignment="1">
      <alignment wrapText="1"/>
    </xf>
    <xf numFmtId="0" fontId="34" fillId="24" borderId="0" xfId="0" applyFont="1" applyFill="1" applyBorder="1" applyAlignment="1">
      <alignment horizontal="left" vertical="center" wrapText="1"/>
    </xf>
    <xf numFmtId="0" fontId="8" fillId="24" borderId="10" xfId="0" applyFont="1" applyFill="1" applyBorder="1" applyAlignment="1">
      <alignment wrapText="1"/>
    </xf>
    <xf numFmtId="0" fontId="7" fillId="24" borderId="0" xfId="0" applyFont="1" applyFill="1" applyBorder="1" applyAlignment="1">
      <alignment horizontal="center"/>
    </xf>
    <xf numFmtId="0" fontId="34" fillId="24" borderId="0" xfId="0" applyFont="1" applyFill="1" applyBorder="1" applyAlignment="1">
      <alignment horizontal="left" vertical="center" wrapText="1"/>
    </xf>
    <xf numFmtId="0" fontId="8" fillId="24" borderId="10" xfId="0" applyFont="1" applyFill="1" applyBorder="1" applyAlignment="1">
      <alignment wrapText="1"/>
    </xf>
    <xf numFmtId="0" fontId="7" fillId="24" borderId="0" xfId="0" applyFont="1" applyFill="1" applyBorder="1" applyAlignment="1">
      <alignment horizontal="center"/>
    </xf>
    <xf numFmtId="0" fontId="34" fillId="24" borderId="0" xfId="0" applyFont="1" applyFill="1" applyBorder="1" applyAlignment="1">
      <alignment horizontal="left" vertical="center" wrapText="1"/>
    </xf>
    <xf numFmtId="0" fontId="8" fillId="24" borderId="10" xfId="0" applyFont="1" applyFill="1" applyBorder="1" applyAlignment="1">
      <alignment wrapText="1"/>
    </xf>
    <xf numFmtId="0" fontId="7" fillId="24" borderId="0" xfId="0" applyFont="1" applyFill="1" applyBorder="1" applyAlignment="1">
      <alignment horizontal="center"/>
    </xf>
    <xf numFmtId="0" fontId="34" fillId="24" borderId="0" xfId="0" applyFont="1" applyFill="1" applyBorder="1" applyAlignment="1">
      <alignment horizontal="left" vertical="center" wrapText="1"/>
    </xf>
    <xf numFmtId="0" fontId="8" fillId="24" borderId="10" xfId="0" applyFont="1" applyFill="1" applyBorder="1" applyAlignment="1">
      <alignment wrapText="1"/>
    </xf>
    <xf numFmtId="0" fontId="7" fillId="24" borderId="0" xfId="0" applyFont="1" applyFill="1" applyBorder="1" applyAlignment="1">
      <alignment horizontal="center"/>
    </xf>
    <xf numFmtId="164" fontId="8" fillId="24" borderId="12" xfId="0" applyNumberFormat="1" applyFont="1" applyFill="1" applyBorder="1" applyAlignment="1">
      <alignment horizontal="right" wrapText="1"/>
    </xf>
    <xf numFmtId="165" fontId="4" fillId="24" borderId="50" xfId="0" applyNumberFormat="1" applyFont="1" applyFill="1" applyBorder="1"/>
    <xf numFmtId="0" fontId="34" fillId="24" borderId="0" xfId="0" applyFont="1" applyFill="1" applyBorder="1" applyAlignment="1">
      <alignment horizontal="left" vertical="center" wrapText="1"/>
    </xf>
    <xf numFmtId="0" fontId="8" fillId="24" borderId="10" xfId="0" applyFont="1" applyFill="1" applyBorder="1" applyAlignment="1">
      <alignment wrapText="1"/>
    </xf>
    <xf numFmtId="167" fontId="0" fillId="0" borderId="0" xfId="0" applyNumberFormat="1"/>
    <xf numFmtId="4" fontId="4" fillId="0" borderId="0" xfId="0" applyNumberFormat="1" applyFont="1"/>
    <xf numFmtId="0" fontId="0" fillId="0" borderId="0" xfId="0" applyAlignment="1">
      <alignment vertical="top"/>
    </xf>
    <xf numFmtId="0" fontId="34" fillId="24" borderId="0" xfId="0" applyFont="1" applyFill="1" applyBorder="1" applyAlignment="1">
      <alignment horizontal="left" vertical="center" wrapText="1"/>
    </xf>
    <xf numFmtId="0" fontId="8" fillId="24" borderId="10" xfId="0" applyFont="1" applyFill="1" applyBorder="1" applyAlignment="1">
      <alignment wrapText="1"/>
    </xf>
    <xf numFmtId="0" fontId="30" fillId="0" borderId="0" xfId="35" applyNumberFormat="1" applyFont="1"/>
    <xf numFmtId="4" fontId="4" fillId="0" borderId="0" xfId="35" applyNumberFormat="1" applyFont="1"/>
    <xf numFmtId="165" fontId="0" fillId="0" borderId="0" xfId="0" applyNumberFormat="1"/>
    <xf numFmtId="0" fontId="0" fillId="0" borderId="0" xfId="0" applyFill="1"/>
    <xf numFmtId="0" fontId="8" fillId="0" borderId="0" xfId="0" applyFont="1" applyFill="1"/>
    <xf numFmtId="4" fontId="0" fillId="0" borderId="0" xfId="0" applyNumberFormat="1" applyFill="1"/>
    <xf numFmtId="4" fontId="8" fillId="0" borderId="0" xfId="0" applyNumberFormat="1" applyFont="1" applyFill="1"/>
    <xf numFmtId="4" fontId="32" fillId="0" borderId="0" xfId="0" applyNumberFormat="1" applyFont="1" applyFill="1"/>
    <xf numFmtId="164" fontId="0" fillId="0" borderId="0" xfId="0" applyNumberFormat="1" applyFill="1"/>
    <xf numFmtId="4" fontId="8" fillId="0" borderId="24" xfId="0" applyNumberFormat="1" applyFont="1" applyFill="1" applyBorder="1"/>
    <xf numFmtId="164" fontId="32" fillId="0" borderId="0" xfId="0" applyNumberFormat="1" applyFont="1"/>
    <xf numFmtId="2" fontId="32" fillId="0" borderId="0" xfId="0" applyNumberFormat="1" applyFont="1"/>
    <xf numFmtId="164" fontId="8" fillId="0" borderId="0" xfId="0" applyNumberFormat="1" applyFont="1" applyFill="1" applyBorder="1" applyAlignment="1">
      <alignment horizontal="right" wrapText="1"/>
    </xf>
    <xf numFmtId="0" fontId="34" fillId="24" borderId="0" xfId="0" applyFont="1" applyFill="1" applyBorder="1" applyAlignment="1">
      <alignment horizontal="left" vertical="center" wrapText="1"/>
    </xf>
    <xf numFmtId="0" fontId="8" fillId="24" borderId="10" xfId="0" applyFont="1" applyFill="1" applyBorder="1" applyAlignment="1">
      <alignment wrapText="1"/>
    </xf>
    <xf numFmtId="0" fontId="34" fillId="24" borderId="0" xfId="0" applyFont="1" applyFill="1" applyBorder="1" applyAlignment="1">
      <alignment horizontal="left" vertical="center" wrapText="1"/>
    </xf>
    <xf numFmtId="0" fontId="8" fillId="24" borderId="10" xfId="0" applyFont="1" applyFill="1" applyBorder="1" applyAlignment="1">
      <alignment wrapText="1"/>
    </xf>
    <xf numFmtId="164" fontId="30" fillId="0" borderId="0" xfId="35" applyNumberFormat="1" applyFont="1" applyAlignment="1">
      <alignment horizontal="left"/>
    </xf>
    <xf numFmtId="164" fontId="22" fillId="0" borderId="0" xfId="35" applyNumberFormat="1" applyAlignment="1">
      <alignment horizontal="left"/>
    </xf>
    <xf numFmtId="169" fontId="0" fillId="0" borderId="0" xfId="0" applyNumberFormat="1"/>
    <xf numFmtId="0" fontId="8" fillId="24" borderId="10" xfId="0" applyFont="1" applyFill="1" applyBorder="1" applyAlignment="1">
      <alignment wrapText="1"/>
    </xf>
    <xf numFmtId="0" fontId="8" fillId="24" borderId="10" xfId="0" applyFont="1" applyFill="1" applyBorder="1" applyAlignment="1">
      <alignment wrapText="1"/>
    </xf>
    <xf numFmtId="0" fontId="4" fillId="0" borderId="0" xfId="0" applyFont="1"/>
    <xf numFmtId="0" fontId="4" fillId="24" borderId="17" xfId="0" applyFont="1" applyFill="1" applyBorder="1" applyAlignment="1">
      <alignment horizontal="left" wrapText="1"/>
    </xf>
    <xf numFmtId="0" fontId="4" fillId="24" borderId="18" xfId="0" applyFont="1" applyFill="1" applyBorder="1" applyAlignment="1">
      <alignment wrapText="1"/>
    </xf>
    <xf numFmtId="0" fontId="4" fillId="24" borderId="39" xfId="0" applyFont="1" applyFill="1" applyBorder="1" applyAlignment="1">
      <alignment wrapText="1"/>
    </xf>
    <xf numFmtId="0" fontId="4" fillId="24" borderId="26" xfId="0" applyFont="1" applyFill="1" applyBorder="1" applyAlignment="1">
      <alignment horizontal="left" wrapText="1"/>
    </xf>
    <xf numFmtId="0" fontId="4" fillId="24" borderId="57" xfId="0" applyFont="1" applyFill="1" applyBorder="1" applyAlignment="1">
      <alignment wrapText="1"/>
    </xf>
    <xf numFmtId="0" fontId="4" fillId="24" borderId="20" xfId="0" applyFont="1" applyFill="1" applyBorder="1" applyAlignment="1">
      <alignment horizontal="left" wrapText="1"/>
    </xf>
    <xf numFmtId="0" fontId="4" fillId="24" borderId="40" xfId="0" applyFont="1" applyFill="1" applyBorder="1" applyAlignment="1">
      <alignment wrapText="1"/>
    </xf>
    <xf numFmtId="0" fontId="4" fillId="24" borderId="13" xfId="0" applyFont="1" applyFill="1" applyBorder="1" applyAlignment="1">
      <alignment horizontal="center"/>
    </xf>
    <xf numFmtId="0" fontId="4" fillId="24" borderId="17" xfId="0" applyFont="1" applyFill="1" applyBorder="1" applyAlignment="1">
      <alignment wrapText="1"/>
    </xf>
    <xf numFmtId="0" fontId="4" fillId="24" borderId="26" xfId="0" applyFont="1" applyFill="1" applyBorder="1" applyAlignment="1">
      <alignment wrapText="1"/>
    </xf>
    <xf numFmtId="0" fontId="4" fillId="24" borderId="27" xfId="0" applyFont="1" applyFill="1" applyBorder="1" applyAlignment="1">
      <alignment wrapText="1"/>
    </xf>
    <xf numFmtId="0" fontId="4" fillId="24" borderId="17" xfId="0" applyFont="1" applyFill="1" applyBorder="1" applyAlignment="1">
      <alignment horizontal="left"/>
    </xf>
    <xf numFmtId="0" fontId="4" fillId="24" borderId="18" xfId="0" applyNumberFormat="1" applyFont="1" applyFill="1" applyBorder="1" applyAlignment="1">
      <alignment wrapText="1"/>
    </xf>
    <xf numFmtId="0" fontId="4" fillId="24" borderId="26" xfId="0" applyFont="1" applyFill="1" applyBorder="1" applyAlignment="1">
      <alignment horizontal="left"/>
    </xf>
    <xf numFmtId="0" fontId="4" fillId="24" borderId="27" xfId="0" applyNumberFormat="1" applyFont="1" applyFill="1" applyBorder="1" applyAlignment="1">
      <alignment wrapText="1"/>
    </xf>
    <xf numFmtId="0" fontId="4" fillId="24" borderId="20" xfId="0" applyFont="1" applyFill="1" applyBorder="1" applyAlignment="1">
      <alignment horizontal="left"/>
    </xf>
    <xf numFmtId="0" fontId="4" fillId="24" borderId="19" xfId="0" applyNumberFormat="1" applyFont="1" applyFill="1" applyBorder="1" applyAlignment="1">
      <alignment wrapText="1"/>
    </xf>
    <xf numFmtId="0" fontId="4" fillId="24" borderId="0" xfId="0" applyFont="1" applyFill="1" applyBorder="1" applyAlignment="1">
      <alignment horizontal="left"/>
    </xf>
    <xf numFmtId="0" fontId="4" fillId="24" borderId="0" xfId="0" applyNumberFormat="1" applyFont="1" applyFill="1" applyBorder="1" applyAlignment="1">
      <alignment wrapText="1"/>
    </xf>
    <xf numFmtId="170" fontId="0" fillId="0" borderId="0" xfId="0" applyNumberFormat="1"/>
    <xf numFmtId="171" fontId="0" fillId="0" borderId="0" xfId="0" applyNumberFormat="1"/>
    <xf numFmtId="172" fontId="0" fillId="0" borderId="0" xfId="0" applyNumberFormat="1"/>
    <xf numFmtId="0" fontId="8" fillId="24" borderId="38" xfId="0" applyFont="1" applyFill="1" applyBorder="1" applyAlignment="1">
      <alignment wrapText="1"/>
    </xf>
    <xf numFmtId="0" fontId="9" fillId="24" borderId="87" xfId="0" applyFont="1" applyFill="1" applyBorder="1" applyAlignment="1">
      <alignment wrapText="1"/>
    </xf>
    <xf numFmtId="0" fontId="9" fillId="24" borderId="88" xfId="0" applyFont="1" applyFill="1" applyBorder="1" applyAlignment="1">
      <alignment wrapText="1"/>
    </xf>
    <xf numFmtId="0" fontId="8" fillId="24" borderId="87" xfId="0" applyFont="1" applyFill="1" applyBorder="1" applyAlignment="1">
      <alignment wrapText="1"/>
    </xf>
    <xf numFmtId="0" fontId="0" fillId="0" borderId="0" xfId="0" applyAlignment="1">
      <alignment horizontal="left"/>
    </xf>
    <xf numFmtId="49" fontId="0" fillId="0" borderId="0" xfId="0" applyNumberFormat="1" applyAlignment="1">
      <alignment horizontal="left"/>
    </xf>
    <xf numFmtId="0" fontId="34" fillId="24" borderId="0" xfId="0" applyFont="1" applyFill="1" applyBorder="1" applyAlignment="1">
      <alignment horizontal="left" vertical="center" wrapText="1"/>
    </xf>
    <xf numFmtId="0" fontId="8" fillId="24" borderId="10" xfId="0" applyFont="1" applyFill="1" applyBorder="1" applyAlignment="1">
      <alignment wrapText="1"/>
    </xf>
    <xf numFmtId="164" fontId="8" fillId="0" borderId="0" xfId="35" applyNumberFormat="1" applyFont="1"/>
    <xf numFmtId="4" fontId="8" fillId="0" borderId="0" xfId="35" applyNumberFormat="1" applyFont="1"/>
    <xf numFmtId="0" fontId="8" fillId="24" borderId="10" xfId="0" applyFont="1" applyFill="1" applyBorder="1" applyAlignment="1">
      <alignment wrapText="1"/>
    </xf>
    <xf numFmtId="0" fontId="4" fillId="0" borderId="0" xfId="0" applyFont="1" applyFill="1"/>
    <xf numFmtId="4" fontId="4" fillId="0" borderId="0" xfId="0" applyNumberFormat="1" applyFont="1" applyFill="1"/>
    <xf numFmtId="172" fontId="4" fillId="0" borderId="0" xfId="0" applyNumberFormat="1" applyFont="1"/>
    <xf numFmtId="167" fontId="4" fillId="0" borderId="0" xfId="0" applyNumberFormat="1" applyFont="1"/>
    <xf numFmtId="173" fontId="0" fillId="0" borderId="0" xfId="0" applyNumberFormat="1"/>
    <xf numFmtId="0" fontId="8" fillId="24" borderId="10" xfId="0" applyFont="1" applyFill="1" applyBorder="1" applyAlignment="1">
      <alignment wrapText="1"/>
    </xf>
    <xf numFmtId="164" fontId="30" fillId="0" borderId="0" xfId="35" applyNumberFormat="1" applyFont="1" applyAlignment="1">
      <alignment horizontal="center"/>
    </xf>
    <xf numFmtId="0" fontId="4" fillId="24" borderId="11" xfId="0" applyFont="1" applyFill="1" applyBorder="1" applyAlignment="1">
      <alignment horizontal="center"/>
    </xf>
    <xf numFmtId="0" fontId="8" fillId="0" borderId="0" xfId="35" applyFont="1"/>
    <xf numFmtId="0" fontId="8" fillId="24" borderId="39" xfId="0" applyFont="1" applyFill="1" applyBorder="1" applyAlignment="1">
      <alignment wrapText="1"/>
    </xf>
    <xf numFmtId="4" fontId="4" fillId="0" borderId="0" xfId="0" quotePrefix="1" applyNumberFormat="1" applyFont="1"/>
    <xf numFmtId="170" fontId="4" fillId="0" borderId="0" xfId="0" quotePrefix="1" applyNumberFormat="1" applyFont="1"/>
    <xf numFmtId="164" fontId="32" fillId="0" borderId="0" xfId="0" applyNumberFormat="1" applyFont="1" applyAlignment="1">
      <alignment horizontal="right"/>
    </xf>
    <xf numFmtId="164" fontId="0" fillId="0" borderId="0" xfId="0" applyNumberFormat="1" applyAlignment="1">
      <alignment horizontal="right"/>
    </xf>
    <xf numFmtId="0" fontId="34" fillId="24" borderId="0" xfId="0" applyFont="1" applyFill="1" applyBorder="1" applyAlignment="1">
      <alignment horizontal="left" vertical="center" wrapText="1"/>
    </xf>
    <xf numFmtId="0" fontId="8" fillId="24" borderId="10" xfId="0" applyFont="1" applyFill="1" applyBorder="1" applyAlignment="1">
      <alignment wrapText="1"/>
    </xf>
    <xf numFmtId="4" fontId="0" fillId="0" borderId="0" xfId="0" applyNumberFormat="1" applyAlignment="1">
      <alignment horizontal="right"/>
    </xf>
    <xf numFmtId="4" fontId="8" fillId="0" borderId="0" xfId="0" applyNumberFormat="1" applyFont="1" applyAlignment="1">
      <alignment horizontal="right"/>
    </xf>
    <xf numFmtId="4" fontId="30" fillId="0" borderId="0" xfId="35" applyNumberFormat="1" applyFont="1" applyAlignment="1">
      <alignment horizontal="center"/>
    </xf>
    <xf numFmtId="164" fontId="8" fillId="24" borderId="37" xfId="0" applyNumberFormat="1" applyFont="1" applyFill="1" applyBorder="1" applyAlignment="1">
      <alignment horizontal="right" wrapText="1"/>
    </xf>
    <xf numFmtId="0" fontId="4" fillId="24" borderId="33" xfId="0" applyNumberFormat="1" applyFont="1" applyFill="1" applyBorder="1" applyAlignment="1">
      <alignment wrapText="1"/>
    </xf>
    <xf numFmtId="0" fontId="4" fillId="24" borderId="32" xfId="0" applyFont="1" applyFill="1" applyBorder="1" applyAlignment="1">
      <alignment horizontal="left"/>
    </xf>
    <xf numFmtId="0" fontId="55" fillId="0" borderId="0" xfId="0" applyFont="1"/>
    <xf numFmtId="0" fontId="8" fillId="24" borderId="10" xfId="0" applyFont="1" applyFill="1" applyBorder="1" applyAlignment="1">
      <alignment wrapText="1"/>
    </xf>
    <xf numFmtId="4" fontId="4" fillId="24" borderId="80" xfId="0" applyNumberFormat="1" applyFont="1" applyFill="1" applyBorder="1"/>
    <xf numFmtId="0" fontId="4" fillId="24" borderId="87" xfId="0" applyFont="1" applyFill="1" applyBorder="1" applyAlignment="1">
      <alignment wrapText="1"/>
    </xf>
    <xf numFmtId="0" fontId="4" fillId="24" borderId="88" xfId="0" applyFont="1" applyFill="1" applyBorder="1" applyAlignment="1">
      <alignment wrapText="1"/>
    </xf>
    <xf numFmtId="170" fontId="4" fillId="0" borderId="0" xfId="0" applyNumberFormat="1" applyFont="1"/>
    <xf numFmtId="4" fontId="55" fillId="0" borderId="0" xfId="0" applyNumberFormat="1" applyFont="1"/>
    <xf numFmtId="4" fontId="54" fillId="0" borderId="0" xfId="0" applyNumberFormat="1" applyFont="1"/>
    <xf numFmtId="0" fontId="4" fillId="0" borderId="18" xfId="0" applyFont="1" applyFill="1" applyBorder="1" applyAlignment="1">
      <alignment wrapText="1"/>
    </xf>
    <xf numFmtId="15" fontId="8" fillId="24" borderId="96" xfId="0" quotePrefix="1" applyNumberFormat="1" applyFont="1" applyFill="1" applyBorder="1" applyAlignment="1">
      <alignment horizontal="center" wrapText="1"/>
    </xf>
    <xf numFmtId="164" fontId="0" fillId="0" borderId="0" xfId="0" quotePrefix="1" applyNumberFormat="1"/>
    <xf numFmtId="164" fontId="4" fillId="0" borderId="0" xfId="0" applyNumberFormat="1" applyFont="1"/>
    <xf numFmtId="4" fontId="22" fillId="0" borderId="0" xfId="35" applyNumberFormat="1" applyFont="1"/>
    <xf numFmtId="0" fontId="22" fillId="0" borderId="0" xfId="35" applyFont="1"/>
    <xf numFmtId="0" fontId="34" fillId="24" borderId="0" xfId="0" applyFont="1" applyFill="1" applyBorder="1" applyAlignment="1">
      <alignment horizontal="left" vertical="center" wrapText="1"/>
    </xf>
    <xf numFmtId="0" fontId="8" fillId="24" borderId="10" xfId="0" applyFont="1" applyFill="1" applyBorder="1" applyAlignment="1">
      <alignment wrapText="1"/>
    </xf>
    <xf numFmtId="0" fontId="0" fillId="0" borderId="0" xfId="0" applyNumberFormat="1"/>
    <xf numFmtId="14" fontId="31" fillId="0" borderId="44" xfId="35" applyNumberFormat="1" applyFont="1" applyBorder="1" applyAlignment="1">
      <alignment horizontal="center"/>
    </xf>
    <xf numFmtId="14" fontId="31" fillId="0" borderId="45" xfId="35" applyNumberFormat="1" applyFont="1" applyBorder="1" applyAlignment="1">
      <alignment horizontal="center"/>
    </xf>
    <xf numFmtId="15" fontId="8" fillId="24" borderId="12" xfId="0" quotePrefix="1" applyNumberFormat="1" applyFont="1" applyFill="1" applyBorder="1" applyAlignment="1">
      <alignment horizontal="center" wrapText="1"/>
    </xf>
    <xf numFmtId="15" fontId="8" fillId="24" borderId="21" xfId="0" quotePrefix="1" applyNumberFormat="1" applyFont="1" applyFill="1" applyBorder="1" applyAlignment="1">
      <alignment horizontal="center" wrapText="1"/>
    </xf>
    <xf numFmtId="0" fontId="60" fillId="0" borderId="0" xfId="0" applyFont="1"/>
    <xf numFmtId="0" fontId="8" fillId="0" borderId="17" xfId="0" applyFont="1" applyFill="1" applyBorder="1" applyAlignment="1">
      <alignment horizontal="left" wrapText="1"/>
    </xf>
    <xf numFmtId="0" fontId="8" fillId="0" borderId="18" xfId="0" applyFont="1" applyFill="1" applyBorder="1" applyAlignment="1">
      <alignment horizontal="left" wrapText="1"/>
    </xf>
    <xf numFmtId="0" fontId="8" fillId="0" borderId="17" xfId="0" applyFont="1" applyFill="1" applyBorder="1" applyAlignment="1">
      <alignment wrapText="1"/>
    </xf>
    <xf numFmtId="0" fontId="8" fillId="0" borderId="18" xfId="0" applyFont="1" applyFill="1" applyBorder="1" applyAlignment="1">
      <alignment wrapText="1"/>
    </xf>
    <xf numFmtId="164" fontId="8" fillId="0" borderId="55" xfId="0" applyNumberFormat="1" applyFont="1" applyFill="1" applyBorder="1" applyAlignment="1">
      <alignment horizontal="right" wrapText="1"/>
    </xf>
    <xf numFmtId="164" fontId="8" fillId="0" borderId="25" xfId="0" applyNumberFormat="1" applyFont="1" applyFill="1" applyBorder="1" applyAlignment="1">
      <alignment horizontal="right" wrapText="1"/>
    </xf>
    <xf numFmtId="164" fontId="4" fillId="0" borderId="25" xfId="0" applyNumberFormat="1" applyFont="1" applyFill="1" applyBorder="1" applyAlignment="1">
      <alignment horizontal="right" wrapText="1"/>
    </xf>
    <xf numFmtId="164" fontId="4" fillId="0" borderId="50" xfId="0" applyNumberFormat="1" applyFont="1" applyFill="1" applyBorder="1" applyAlignment="1">
      <alignment horizontal="right" wrapText="1"/>
    </xf>
    <xf numFmtId="164" fontId="8" fillId="24" borderId="50" xfId="0" applyNumberFormat="1" applyFont="1" applyFill="1" applyBorder="1" applyAlignment="1">
      <alignment horizontal="right" wrapText="1"/>
    </xf>
    <xf numFmtId="166" fontId="4" fillId="24" borderId="36" xfId="0" applyNumberFormat="1" applyFont="1" applyFill="1" applyBorder="1"/>
    <xf numFmtId="164" fontId="4" fillId="24" borderId="0" xfId="0" applyNumberFormat="1" applyFont="1" applyFill="1" applyBorder="1" applyAlignment="1">
      <alignment wrapText="1"/>
    </xf>
    <xf numFmtId="164" fontId="62" fillId="24" borderId="0" xfId="0" applyNumberFormat="1" applyFont="1" applyFill="1" applyBorder="1" applyAlignment="1">
      <alignment wrapText="1"/>
    </xf>
    <xf numFmtId="4" fontId="54" fillId="0" borderId="0" xfId="0" applyNumberFormat="1" applyFont="1" applyFill="1" applyAlignment="1">
      <alignment horizontal="right"/>
    </xf>
    <xf numFmtId="4" fontId="55" fillId="0" borderId="0" xfId="0" applyNumberFormat="1" applyFont="1" applyFill="1" applyAlignment="1">
      <alignment horizontal="right"/>
    </xf>
    <xf numFmtId="164" fontId="55" fillId="0" borderId="0" xfId="0" applyNumberFormat="1" applyFont="1"/>
    <xf numFmtId="0" fontId="32" fillId="0" borderId="0" xfId="0" applyFont="1"/>
    <xf numFmtId="4" fontId="8" fillId="24" borderId="14" xfId="0" quotePrefix="1" applyNumberFormat="1" applyFont="1" applyFill="1" applyBorder="1" applyAlignment="1">
      <alignment horizontal="center" wrapText="1"/>
    </xf>
    <xf numFmtId="4" fontId="0" fillId="0" borderId="0" xfId="127" applyNumberFormat="1" applyFont="1"/>
    <xf numFmtId="4" fontId="55" fillId="0" borderId="0" xfId="0" applyNumberFormat="1" applyFont="1" applyFill="1"/>
    <xf numFmtId="0" fontId="55" fillId="0" borderId="0" xfId="0" applyFont="1" applyFill="1"/>
    <xf numFmtId="4" fontId="4" fillId="0" borderId="0" xfId="0" applyNumberFormat="1" applyFont="1" applyAlignment="1">
      <alignment horizontal="right"/>
    </xf>
    <xf numFmtId="164" fontId="4" fillId="0" borderId="80" xfId="0" applyNumberFormat="1" applyFont="1" applyFill="1" applyBorder="1" applyAlignment="1">
      <alignment horizontal="right" wrapText="1"/>
    </xf>
    <xf numFmtId="4" fontId="4" fillId="24" borderId="86" xfId="0" applyNumberFormat="1" applyFont="1" applyFill="1" applyBorder="1"/>
    <xf numFmtId="166" fontId="4" fillId="24" borderId="93" xfId="0" applyNumberFormat="1" applyFont="1" applyFill="1" applyBorder="1"/>
    <xf numFmtId="165" fontId="4" fillId="24" borderId="94" xfId="0" applyNumberFormat="1" applyFont="1" applyFill="1" applyBorder="1"/>
    <xf numFmtId="165" fontId="4" fillId="24" borderId="25" xfId="0" applyNumberFormat="1" applyFont="1" applyFill="1" applyBorder="1"/>
    <xf numFmtId="166" fontId="4" fillId="24" borderId="50" xfId="0" applyNumberFormat="1" applyFont="1" applyFill="1" applyBorder="1"/>
    <xf numFmtId="0" fontId="4" fillId="24" borderId="26" xfId="0" applyFont="1" applyFill="1" applyBorder="1" applyAlignment="1">
      <alignment horizontal="center"/>
    </xf>
    <xf numFmtId="0" fontId="4" fillId="24" borderId="17" xfId="0" applyFont="1" applyFill="1" applyBorder="1" applyAlignment="1">
      <alignment horizontal="center"/>
    </xf>
    <xf numFmtId="0" fontId="4" fillId="24" borderId="32" xfId="0" applyFont="1" applyFill="1" applyBorder="1" applyAlignment="1">
      <alignment horizontal="center"/>
    </xf>
    <xf numFmtId="0" fontId="4" fillId="24" borderId="20" xfId="0" applyFont="1" applyFill="1" applyBorder="1" applyAlignment="1">
      <alignment horizontal="center"/>
    </xf>
    <xf numFmtId="165" fontId="4" fillId="24" borderId="85" xfId="0" applyNumberFormat="1" applyFont="1" applyFill="1" applyBorder="1"/>
    <xf numFmtId="166" fontId="4" fillId="24" borderId="86" xfId="0" applyNumberFormat="1" applyFont="1" applyFill="1" applyBorder="1"/>
    <xf numFmtId="165" fontId="4" fillId="0" borderId="94" xfId="122" applyNumberFormat="1" applyFont="1" applyBorder="1" applyAlignment="1">
      <alignment horizontal="right" vertical="top"/>
    </xf>
    <xf numFmtId="165" fontId="4" fillId="24" borderId="45" xfId="0" applyNumberFormat="1" applyFont="1" applyFill="1" applyBorder="1"/>
    <xf numFmtId="165" fontId="4" fillId="0" borderId="85" xfId="0" applyNumberFormat="1" applyFont="1" applyFill="1" applyBorder="1"/>
    <xf numFmtId="168" fontId="4" fillId="0" borderId="25" xfId="0" applyNumberFormat="1" applyFont="1" applyFill="1" applyBorder="1" applyAlignment="1">
      <alignment horizontal="right" wrapText="1"/>
    </xf>
    <xf numFmtId="165" fontId="4" fillId="24" borderId="50" xfId="0" applyNumberFormat="1" applyFont="1" applyFill="1" applyBorder="1" applyAlignment="1">
      <alignment horizontal="right"/>
    </xf>
    <xf numFmtId="0" fontId="34" fillId="24" borderId="0" xfId="0" applyFont="1" applyFill="1" applyBorder="1" applyAlignment="1">
      <alignment horizontal="left" vertical="center" wrapText="1"/>
    </xf>
    <xf numFmtId="0" fontId="8" fillId="24" borderId="10" xfId="0" applyFont="1" applyFill="1" applyBorder="1" applyAlignment="1">
      <alignment wrapText="1"/>
    </xf>
    <xf numFmtId="0" fontId="4" fillId="0" borderId="17" xfId="0" applyFont="1" applyFill="1" applyBorder="1" applyAlignment="1">
      <alignment wrapText="1"/>
    </xf>
    <xf numFmtId="0" fontId="4" fillId="0" borderId="26" xfId="0" applyFont="1" applyFill="1" applyBorder="1" applyAlignment="1">
      <alignment wrapText="1"/>
    </xf>
    <xf numFmtId="0" fontId="4" fillId="0" borderId="27" xfId="0" applyFont="1" applyFill="1" applyBorder="1" applyAlignment="1">
      <alignment wrapText="1"/>
    </xf>
    <xf numFmtId="4" fontId="4" fillId="0" borderId="80" xfId="139" applyNumberFormat="1" applyFont="1" applyFill="1" applyBorder="1" applyAlignment="1">
      <alignment horizontal="right" vertical="top"/>
    </xf>
    <xf numFmtId="164" fontId="8" fillId="24" borderId="53" xfId="0" applyNumberFormat="1" applyFont="1" applyFill="1" applyBorder="1" applyAlignment="1">
      <alignment horizontal="right" wrapText="1"/>
    </xf>
    <xf numFmtId="164" fontId="8" fillId="24" borderId="51" xfId="0" applyNumberFormat="1" applyFont="1" applyFill="1" applyBorder="1" applyAlignment="1">
      <alignment horizontal="right" wrapText="1"/>
    </xf>
    <xf numFmtId="164" fontId="4" fillId="24" borderId="51" xfId="0" applyNumberFormat="1" applyFont="1" applyFill="1" applyBorder="1" applyAlignment="1">
      <alignment horizontal="right" wrapText="1"/>
    </xf>
    <xf numFmtId="164" fontId="4" fillId="24" borderId="59" xfId="0" applyNumberFormat="1" applyFont="1" applyFill="1" applyBorder="1" applyAlignment="1">
      <alignment horizontal="right" wrapText="1"/>
    </xf>
    <xf numFmtId="164" fontId="8" fillId="24" borderId="59" xfId="0" applyNumberFormat="1" applyFont="1" applyFill="1" applyBorder="1" applyAlignment="1">
      <alignment horizontal="right" wrapText="1"/>
    </xf>
    <xf numFmtId="164" fontId="8" fillId="24" borderId="13" xfId="0" applyNumberFormat="1" applyFont="1" applyFill="1" applyBorder="1" applyAlignment="1">
      <alignment horizontal="right" wrapText="1"/>
    </xf>
    <xf numFmtId="165" fontId="4" fillId="0" borderId="95" xfId="0" applyNumberFormat="1" applyFont="1" applyBorder="1"/>
    <xf numFmtId="166" fontId="4" fillId="24" borderId="52" xfId="0" applyNumberFormat="1" applyFont="1" applyFill="1" applyBorder="1"/>
    <xf numFmtId="4" fontId="4" fillId="0" borderId="18" xfId="139" applyNumberFormat="1" applyFont="1" applyFill="1" applyBorder="1" applyAlignment="1">
      <alignment horizontal="right" vertical="top"/>
    </xf>
    <xf numFmtId="165" fontId="4" fillId="24" borderId="51" xfId="0" applyNumberFormat="1" applyFont="1" applyFill="1" applyBorder="1"/>
    <xf numFmtId="4" fontId="4" fillId="24" borderId="58" xfId="0" applyNumberFormat="1" applyFont="1" applyFill="1" applyBorder="1"/>
    <xf numFmtId="4" fontId="8" fillId="0" borderId="95" xfId="0" applyNumberFormat="1" applyFont="1" applyFill="1" applyBorder="1"/>
    <xf numFmtId="4" fontId="4" fillId="0" borderId="95" xfId="0" applyNumberFormat="1" applyFont="1" applyFill="1" applyBorder="1"/>
    <xf numFmtId="4" fontId="67" fillId="0" borderId="0" xfId="0" applyNumberFormat="1" applyFont="1"/>
    <xf numFmtId="4" fontId="4" fillId="0" borderId="18" xfId="139" applyNumberFormat="1" applyFont="1" applyFill="1" applyBorder="1" applyAlignment="1">
      <alignment vertical="top"/>
    </xf>
    <xf numFmtId="4" fontId="68" fillId="0" borderId="18" xfId="134" applyNumberFormat="1" applyFont="1" applyFill="1" applyBorder="1"/>
    <xf numFmtId="10" fontId="4" fillId="24" borderId="93" xfId="37" applyNumberFormat="1" applyFont="1" applyFill="1" applyBorder="1"/>
    <xf numFmtId="4" fontId="4" fillId="0" borderId="95" xfId="0" applyNumberFormat="1" applyFont="1" applyBorder="1"/>
    <xf numFmtId="0" fontId="22" fillId="0" borderId="0" xfId="35" applyFont="1" applyFill="1"/>
    <xf numFmtId="4" fontId="69" fillId="0" borderId="44" xfId="132" applyNumberFormat="1" applyFont="1" applyFill="1" applyBorder="1" applyAlignment="1" applyProtection="1">
      <alignment horizontal="center" vertical="center" wrapText="1"/>
      <protection locked="0"/>
    </xf>
    <xf numFmtId="4" fontId="69" fillId="0" borderId="97" xfId="132" applyNumberFormat="1" applyFont="1" applyFill="1" applyBorder="1" applyAlignment="1" applyProtection="1">
      <alignment horizontal="center" vertical="center" wrapText="1"/>
      <protection locked="0"/>
    </xf>
    <xf numFmtId="0" fontId="34" fillId="24" borderId="0" xfId="0" applyFont="1" applyFill="1" applyBorder="1" applyAlignment="1">
      <alignment horizontal="left" vertical="center" wrapText="1"/>
    </xf>
    <xf numFmtId="0" fontId="8" fillId="24" borderId="10" xfId="0" applyFont="1" applyFill="1" applyBorder="1" applyAlignment="1">
      <alignment wrapText="1"/>
    </xf>
    <xf numFmtId="165" fontId="4" fillId="0" borderId="18" xfId="0" applyNumberFormat="1" applyFont="1" applyBorder="1"/>
    <xf numFmtId="166" fontId="4" fillId="0" borderId="35" xfId="0" applyNumberFormat="1" applyFont="1" applyBorder="1"/>
    <xf numFmtId="165" fontId="4" fillId="0" borderId="95" xfId="0" quotePrefix="1" applyNumberFormat="1" applyFont="1" applyBorder="1"/>
    <xf numFmtId="165" fontId="4" fillId="24" borderId="36" xfId="0" applyNumberFormat="1" applyFont="1" applyFill="1" applyBorder="1"/>
    <xf numFmtId="165" fontId="4" fillId="0" borderId="31" xfId="0" applyNumberFormat="1" applyFont="1" applyBorder="1"/>
    <xf numFmtId="165" fontId="4" fillId="24" borderId="35" xfId="0" applyNumberFormat="1" applyFont="1" applyFill="1" applyBorder="1"/>
    <xf numFmtId="166" fontId="4" fillId="24" borderId="35" xfId="0" applyNumberFormat="1" applyFont="1" applyFill="1" applyBorder="1"/>
    <xf numFmtId="165" fontId="4" fillId="0" borderId="31" xfId="122" applyNumberFormat="1" applyFont="1" applyFill="1" applyBorder="1" applyAlignment="1">
      <alignment horizontal="right" vertical="top"/>
    </xf>
    <xf numFmtId="165" fontId="4" fillId="0" borderId="35" xfId="122" applyNumberFormat="1" applyFont="1" applyFill="1" applyBorder="1" applyAlignment="1">
      <alignment horizontal="right" vertical="top"/>
    </xf>
    <xf numFmtId="165" fontId="4" fillId="0" borderId="31" xfId="122" applyNumberFormat="1" applyFont="1" applyBorder="1" applyAlignment="1">
      <alignment horizontal="right" vertical="top"/>
    </xf>
    <xf numFmtId="165" fontId="4" fillId="0" borderId="35" xfId="122" applyNumberFormat="1" applyFont="1" applyBorder="1" applyAlignment="1">
      <alignment horizontal="right" vertical="top"/>
    </xf>
    <xf numFmtId="165" fontId="4" fillId="0" borderId="85" xfId="122" applyNumberFormat="1" applyFont="1" applyBorder="1" applyAlignment="1">
      <alignment horizontal="right" vertical="top"/>
    </xf>
    <xf numFmtId="165" fontId="4" fillId="0" borderId="45" xfId="122" applyNumberFormat="1" applyFont="1" applyBorder="1" applyAlignment="1">
      <alignment horizontal="right" vertical="top"/>
    </xf>
    <xf numFmtId="165" fontId="4" fillId="0" borderId="45" xfId="122" applyNumberFormat="1" applyFont="1" applyFill="1" applyBorder="1" applyAlignment="1">
      <alignment horizontal="right" vertical="top"/>
    </xf>
    <xf numFmtId="165" fontId="4" fillId="0" borderId="85" xfId="122" applyNumberFormat="1" applyFont="1" applyFill="1" applyBorder="1" applyAlignment="1">
      <alignment horizontal="right" vertical="top"/>
    </xf>
    <xf numFmtId="165" fontId="4" fillId="24" borderId="95" xfId="0" applyNumberFormat="1" applyFont="1" applyFill="1" applyBorder="1"/>
    <xf numFmtId="165" fontId="4" fillId="0" borderId="49" xfId="122" applyNumberFormat="1" applyFont="1" applyBorder="1" applyAlignment="1">
      <alignment horizontal="right" vertical="top"/>
    </xf>
    <xf numFmtId="166" fontId="4" fillId="24" borderId="36" xfId="0" applyNumberFormat="1" applyFont="1" applyFill="1" applyBorder="1" applyAlignment="1">
      <alignment horizontal="right"/>
    </xf>
    <xf numFmtId="166" fontId="4" fillId="0" borderId="36" xfId="0" applyNumberFormat="1" applyFont="1" applyFill="1" applyBorder="1" applyAlignment="1">
      <alignment horizontal="right"/>
    </xf>
    <xf numFmtId="165" fontId="4" fillId="0" borderId="50" xfId="0" applyNumberFormat="1" applyFont="1" applyFill="1" applyBorder="1" applyAlignment="1">
      <alignment horizontal="right"/>
    </xf>
    <xf numFmtId="165" fontId="4" fillId="24" borderId="25" xfId="0" applyNumberFormat="1" applyFont="1" applyFill="1" applyBorder="1" applyAlignment="1">
      <alignment horizontal="right"/>
    </xf>
    <xf numFmtId="0" fontId="33" fillId="0" borderId="0" xfId="44"/>
    <xf numFmtId="166" fontId="4" fillId="24" borderId="93" xfId="0" applyNumberFormat="1" applyFont="1" applyFill="1" applyBorder="1" applyAlignment="1">
      <alignment horizontal="right"/>
    </xf>
    <xf numFmtId="4" fontId="61" fillId="0" borderId="0" xfId="140" applyNumberFormat="1"/>
    <xf numFmtId="164" fontId="70" fillId="0" borderId="0" xfId="35" applyNumberFormat="1" applyFont="1"/>
    <xf numFmtId="4" fontId="71" fillId="0" borderId="16" xfId="0" applyNumberFormat="1" applyFont="1" applyFill="1" applyBorder="1"/>
    <xf numFmtId="10" fontId="8" fillId="24" borderId="95" xfId="37" applyNumberFormat="1" applyFont="1" applyFill="1" applyBorder="1"/>
    <xf numFmtId="0" fontId="34" fillId="24" borderId="0" xfId="0" applyFont="1" applyFill="1" applyBorder="1" applyAlignment="1">
      <alignment horizontal="left" vertical="center" wrapText="1"/>
    </xf>
    <xf numFmtId="0" fontId="8" fillId="24" borderId="10" xfId="0" applyFont="1" applyFill="1" applyBorder="1" applyAlignment="1">
      <alignment wrapText="1"/>
    </xf>
    <xf numFmtId="166" fontId="32" fillId="24" borderId="0" xfId="0" applyNumberFormat="1" applyFont="1" applyFill="1" applyBorder="1"/>
    <xf numFmtId="4" fontId="71" fillId="24" borderId="16" xfId="0" applyNumberFormat="1" applyFont="1" applyFill="1" applyBorder="1"/>
    <xf numFmtId="4" fontId="72" fillId="0" borderId="0" xfId="35" applyNumberFormat="1" applyFont="1"/>
    <xf numFmtId="4" fontId="73" fillId="0" borderId="0" xfId="35" applyNumberFormat="1" applyFont="1"/>
    <xf numFmtId="0" fontId="73" fillId="0" borderId="0" xfId="35" applyFont="1" applyAlignment="1">
      <alignment horizontal="center"/>
    </xf>
    <xf numFmtId="4" fontId="4" fillId="24" borderId="86" xfId="0" applyNumberFormat="1" applyFont="1" applyFill="1" applyBorder="1" applyAlignment="1">
      <alignment horizontal="right" wrapText="1"/>
    </xf>
    <xf numFmtId="4" fontId="8" fillId="24" borderId="23" xfId="0" applyNumberFormat="1" applyFont="1" applyFill="1" applyBorder="1" applyAlignment="1">
      <alignment horizontal="right" wrapText="1"/>
    </xf>
    <xf numFmtId="4" fontId="8" fillId="24" borderId="24" xfId="0" applyNumberFormat="1" applyFont="1" applyFill="1" applyBorder="1" applyAlignment="1">
      <alignment horizontal="right" wrapText="1"/>
    </xf>
    <xf numFmtId="4" fontId="4" fillId="0" borderId="80" xfId="0" applyNumberFormat="1" applyFont="1" applyFill="1" applyBorder="1" applyAlignment="1">
      <alignment horizontal="right" wrapText="1"/>
    </xf>
    <xf numFmtId="4" fontId="4" fillId="0" borderId="86" xfId="0" applyNumberFormat="1" applyFont="1" applyFill="1" applyBorder="1" applyAlignment="1">
      <alignment horizontal="right" wrapText="1"/>
    </xf>
    <xf numFmtId="4" fontId="4" fillId="24" borderId="80" xfId="0" applyNumberFormat="1" applyFont="1" applyFill="1" applyBorder="1" applyAlignment="1">
      <alignment horizontal="right" wrapText="1"/>
    </xf>
    <xf numFmtId="4" fontId="4" fillId="24" borderId="81" xfId="0" applyNumberFormat="1" applyFont="1" applyFill="1" applyBorder="1" applyAlignment="1">
      <alignment horizontal="right" wrapText="1"/>
    </xf>
    <xf numFmtId="4" fontId="4" fillId="24" borderId="93" xfId="0" applyNumberFormat="1" applyFont="1" applyFill="1" applyBorder="1" applyAlignment="1">
      <alignment horizontal="right" wrapText="1"/>
    </xf>
    <xf numFmtId="4" fontId="8" fillId="24" borderId="80" xfId="0" applyNumberFormat="1" applyFont="1" applyFill="1" applyBorder="1" applyAlignment="1">
      <alignment horizontal="right" wrapText="1"/>
    </xf>
    <xf numFmtId="4" fontId="8" fillId="24" borderId="86" xfId="0" applyNumberFormat="1" applyFont="1" applyFill="1" applyBorder="1" applyAlignment="1">
      <alignment horizontal="right" wrapText="1"/>
    </xf>
    <xf numFmtId="4" fontId="4" fillId="24" borderId="19" xfId="0" applyNumberFormat="1" applyFont="1" applyFill="1" applyBorder="1" applyAlignment="1">
      <alignment horizontal="right" wrapText="1"/>
    </xf>
    <xf numFmtId="4" fontId="4" fillId="24" borderId="36" xfId="0" applyNumberFormat="1" applyFont="1" applyFill="1" applyBorder="1" applyAlignment="1">
      <alignment horizontal="right" wrapText="1"/>
    </xf>
    <xf numFmtId="4" fontId="8" fillId="24" borderId="21" xfId="0" applyNumberFormat="1" applyFont="1" applyFill="1" applyBorder="1" applyAlignment="1">
      <alignment horizontal="right" wrapText="1"/>
    </xf>
    <xf numFmtId="4" fontId="8" fillId="24" borderId="12" xfId="0" applyNumberFormat="1" applyFont="1" applyFill="1" applyBorder="1" applyAlignment="1">
      <alignment horizontal="right" wrapText="1"/>
    </xf>
    <xf numFmtId="174" fontId="8" fillId="0" borderId="53" xfId="0" applyNumberFormat="1" applyFont="1" applyFill="1" applyBorder="1" applyAlignment="1">
      <alignment horizontal="right" wrapText="1"/>
    </xf>
    <xf numFmtId="174" fontId="8" fillId="0" borderId="37" xfId="0" applyNumberFormat="1" applyFont="1" applyFill="1" applyBorder="1" applyAlignment="1">
      <alignment horizontal="right" wrapText="1"/>
    </xf>
    <xf numFmtId="174" fontId="8" fillId="0" borderId="51" xfId="0" applyNumberFormat="1" applyFont="1" applyFill="1" applyBorder="1" applyAlignment="1">
      <alignment horizontal="right" wrapText="1"/>
    </xf>
    <xf numFmtId="174" fontId="8" fillId="0" borderId="55" xfId="0" applyNumberFormat="1" applyFont="1" applyFill="1" applyBorder="1" applyAlignment="1">
      <alignment horizontal="right" wrapText="1"/>
    </xf>
    <xf numFmtId="174" fontId="8" fillId="0" borderId="25" xfId="0" applyNumberFormat="1" applyFont="1" applyFill="1" applyBorder="1" applyAlignment="1">
      <alignment horizontal="right" wrapText="1"/>
    </xf>
    <xf numFmtId="174" fontId="4" fillId="0" borderId="51" xfId="0" applyNumberFormat="1" applyFont="1" applyFill="1" applyBorder="1" applyAlignment="1">
      <alignment horizontal="right" wrapText="1"/>
    </xf>
    <xf numFmtId="174" fontId="4" fillId="0" borderId="25" xfId="0" applyNumberFormat="1" applyFont="1" applyFill="1" applyBorder="1" applyAlignment="1">
      <alignment horizontal="right" wrapText="1"/>
    </xf>
    <xf numFmtId="174" fontId="4" fillId="0" borderId="59" xfId="0" applyNumberFormat="1" applyFont="1" applyFill="1" applyBorder="1" applyAlignment="1">
      <alignment horizontal="right" wrapText="1"/>
    </xf>
    <xf numFmtId="174" fontId="4" fillId="0" borderId="50" xfId="0" applyNumberFormat="1" applyFont="1" applyFill="1" applyBorder="1" applyAlignment="1">
      <alignment horizontal="right" wrapText="1"/>
    </xf>
    <xf numFmtId="174" fontId="8" fillId="0" borderId="59" xfId="0" applyNumberFormat="1" applyFont="1" applyFill="1" applyBorder="1" applyAlignment="1">
      <alignment horizontal="right" wrapText="1"/>
    </xf>
    <xf numFmtId="174" fontId="8" fillId="0" borderId="50" xfId="0" applyNumberFormat="1" applyFont="1" applyFill="1" applyBorder="1" applyAlignment="1">
      <alignment horizontal="right" wrapText="1"/>
    </xf>
    <xf numFmtId="174" fontId="8" fillId="0" borderId="13" xfId="0" applyNumberFormat="1" applyFont="1" applyFill="1" applyBorder="1" applyAlignment="1">
      <alignment horizontal="right" wrapText="1"/>
    </xf>
    <xf numFmtId="174" fontId="8" fillId="0" borderId="12" xfId="0" applyNumberFormat="1" applyFont="1" applyFill="1" applyBorder="1" applyAlignment="1">
      <alignment horizontal="right" wrapText="1"/>
    </xf>
    <xf numFmtId="165" fontId="4" fillId="0" borderId="25" xfId="0" applyNumberFormat="1" applyFont="1" applyFill="1" applyBorder="1"/>
    <xf numFmtId="165" fontId="4" fillId="0" borderId="50" xfId="0" applyNumberFormat="1" applyFont="1" applyFill="1" applyBorder="1"/>
    <xf numFmtId="4" fontId="4" fillId="0" borderId="55" xfId="0" applyNumberFormat="1" applyFont="1" applyFill="1" applyBorder="1"/>
    <xf numFmtId="166" fontId="4" fillId="0" borderId="50" xfId="0" applyNumberFormat="1" applyFont="1" applyFill="1" applyBorder="1"/>
    <xf numFmtId="166" fontId="4" fillId="0" borderId="35" xfId="0" applyNumberFormat="1" applyFont="1" applyFill="1" applyBorder="1"/>
    <xf numFmtId="174" fontId="8" fillId="24" borderId="23" xfId="0" applyNumberFormat="1" applyFont="1" applyFill="1" applyBorder="1" applyAlignment="1">
      <alignment horizontal="right" wrapText="1"/>
    </xf>
    <xf numFmtId="174" fontId="8" fillId="24" borderId="24" xfId="0" applyNumberFormat="1" applyFont="1" applyFill="1" applyBorder="1" applyAlignment="1">
      <alignment horizontal="right" wrapText="1"/>
    </xf>
    <xf numFmtId="174" fontId="4" fillId="0" borderId="80" xfId="0" applyNumberFormat="1" applyFont="1" applyFill="1" applyBorder="1" applyAlignment="1">
      <alignment horizontal="right" wrapText="1"/>
    </xf>
    <xf numFmtId="174" fontId="4" fillId="0" borderId="86" xfId="0" applyNumberFormat="1" applyFont="1" applyFill="1" applyBorder="1" applyAlignment="1">
      <alignment horizontal="right" wrapText="1"/>
    </xf>
    <xf numFmtId="174" fontId="4" fillId="24" borderId="80" xfId="0" applyNumberFormat="1" applyFont="1" applyFill="1" applyBorder="1" applyAlignment="1">
      <alignment horizontal="right" wrapText="1"/>
    </xf>
    <xf numFmtId="174" fontId="4" fillId="24" borderId="86" xfId="0" applyNumberFormat="1" applyFont="1" applyFill="1" applyBorder="1" applyAlignment="1">
      <alignment horizontal="right" wrapText="1"/>
    </xf>
    <xf numFmtId="174" fontId="4" fillId="24" borderId="81" xfId="0" applyNumberFormat="1" applyFont="1" applyFill="1" applyBorder="1" applyAlignment="1">
      <alignment horizontal="right" wrapText="1"/>
    </xf>
    <xf numFmtId="174" fontId="4" fillId="24" borderId="93" xfId="0" applyNumberFormat="1" applyFont="1" applyFill="1" applyBorder="1" applyAlignment="1">
      <alignment horizontal="right" wrapText="1"/>
    </xf>
    <xf numFmtId="174" fontId="8" fillId="24" borderId="80" xfId="0" applyNumberFormat="1" applyFont="1" applyFill="1" applyBorder="1" applyAlignment="1">
      <alignment horizontal="right" wrapText="1"/>
    </xf>
    <xf numFmtId="174" fontId="8" fillId="24" borderId="86" xfId="0" applyNumberFormat="1" applyFont="1" applyFill="1" applyBorder="1" applyAlignment="1">
      <alignment horizontal="right" wrapText="1"/>
    </xf>
    <xf numFmtId="174" fontId="4" fillId="24" borderId="19" xfId="0" applyNumberFormat="1" applyFont="1" applyFill="1" applyBorder="1" applyAlignment="1">
      <alignment horizontal="right" wrapText="1"/>
    </xf>
    <xf numFmtId="174" fontId="4" fillId="24" borderId="36" xfId="0" applyNumberFormat="1" applyFont="1" applyFill="1" applyBorder="1" applyAlignment="1">
      <alignment horizontal="right" wrapText="1"/>
    </xf>
    <xf numFmtId="174" fontId="8" fillId="24" borderId="21" xfId="0" applyNumberFormat="1" applyFont="1" applyFill="1" applyBorder="1" applyAlignment="1">
      <alignment horizontal="right" wrapText="1"/>
    </xf>
    <xf numFmtId="174" fontId="8" fillId="24" borderId="12" xfId="0" applyNumberFormat="1" applyFont="1" applyFill="1" applyBorder="1" applyAlignment="1">
      <alignment horizontal="right" wrapText="1"/>
    </xf>
    <xf numFmtId="174" fontId="8" fillId="24" borderId="53" xfId="0" applyNumberFormat="1" applyFont="1" applyFill="1" applyBorder="1" applyAlignment="1">
      <alignment horizontal="right" wrapText="1"/>
    </xf>
    <xf numFmtId="174" fontId="8" fillId="24" borderId="37" xfId="0" applyNumberFormat="1" applyFont="1" applyFill="1" applyBorder="1" applyAlignment="1">
      <alignment horizontal="right" wrapText="1"/>
    </xf>
    <xf numFmtId="174" fontId="8" fillId="24" borderId="51" xfId="0" applyNumberFormat="1" applyFont="1" applyFill="1" applyBorder="1" applyAlignment="1">
      <alignment horizontal="right" wrapText="1"/>
    </xf>
    <xf numFmtId="174" fontId="4" fillId="24" borderId="51" xfId="0" applyNumberFormat="1" applyFont="1" applyFill="1" applyBorder="1" applyAlignment="1">
      <alignment horizontal="right" wrapText="1"/>
    </xf>
    <xf numFmtId="174" fontId="4" fillId="24" borderId="59" xfId="0" applyNumberFormat="1" applyFont="1" applyFill="1" applyBorder="1" applyAlignment="1">
      <alignment horizontal="right" wrapText="1"/>
    </xf>
    <xf numFmtId="174" fontId="8" fillId="24" borderId="59" xfId="0" applyNumberFormat="1" applyFont="1" applyFill="1" applyBorder="1" applyAlignment="1">
      <alignment horizontal="right" wrapText="1"/>
    </xf>
    <xf numFmtId="174" fontId="8" fillId="24" borderId="50" xfId="0" applyNumberFormat="1" applyFont="1" applyFill="1" applyBorder="1" applyAlignment="1">
      <alignment horizontal="right" wrapText="1"/>
    </xf>
    <xf numFmtId="174" fontId="8" fillId="24" borderId="13" xfId="0" applyNumberFormat="1" applyFont="1" applyFill="1" applyBorder="1" applyAlignment="1">
      <alignment horizontal="right" wrapText="1"/>
    </xf>
    <xf numFmtId="4" fontId="8" fillId="24" borderId="53" xfId="0" applyNumberFormat="1" applyFont="1" applyFill="1" applyBorder="1" applyAlignment="1">
      <alignment horizontal="right" wrapText="1"/>
    </xf>
    <xf numFmtId="4" fontId="8" fillId="24" borderId="37" xfId="0" applyNumberFormat="1" applyFont="1" applyFill="1" applyBorder="1" applyAlignment="1">
      <alignment horizontal="right" wrapText="1"/>
    </xf>
    <xf numFmtId="4" fontId="8" fillId="24" borderId="51" xfId="0" applyNumberFormat="1" applyFont="1" applyFill="1" applyBorder="1" applyAlignment="1">
      <alignment horizontal="right" wrapText="1"/>
    </xf>
    <xf numFmtId="4" fontId="4" fillId="24" borderId="51" xfId="0" applyNumberFormat="1" applyFont="1" applyFill="1" applyBorder="1" applyAlignment="1">
      <alignment horizontal="right" wrapText="1"/>
    </xf>
    <xf numFmtId="4" fontId="4" fillId="24" borderId="59" xfId="0" applyNumberFormat="1" applyFont="1" applyFill="1" applyBorder="1" applyAlignment="1">
      <alignment horizontal="right" wrapText="1"/>
    </xf>
    <xf numFmtId="4" fontId="8" fillId="24" borderId="59" xfId="0" applyNumberFormat="1" applyFont="1" applyFill="1" applyBorder="1" applyAlignment="1">
      <alignment horizontal="right" wrapText="1"/>
    </xf>
    <xf numFmtId="4" fontId="8" fillId="24" borderId="50" xfId="0" applyNumberFormat="1" applyFont="1" applyFill="1" applyBorder="1" applyAlignment="1">
      <alignment horizontal="right" wrapText="1"/>
    </xf>
    <xf numFmtId="4" fontId="8" fillId="24" borderId="13" xfId="0" applyNumberFormat="1" applyFont="1" applyFill="1" applyBorder="1" applyAlignment="1">
      <alignment horizontal="right" wrapText="1"/>
    </xf>
    <xf numFmtId="174" fontId="5" fillId="24" borderId="0" xfId="0" applyNumberFormat="1" applyFont="1" applyFill="1" applyBorder="1" applyAlignment="1">
      <alignment wrapText="1"/>
    </xf>
    <xf numFmtId="174" fontId="4" fillId="24" borderId="0" xfId="0" applyNumberFormat="1" applyFont="1" applyFill="1" applyBorder="1" applyAlignment="1">
      <alignment wrapText="1"/>
    </xf>
    <xf numFmtId="174" fontId="8" fillId="24" borderId="14" xfId="0" applyNumberFormat="1" applyFont="1" applyFill="1" applyBorder="1" applyAlignment="1">
      <alignment horizontal="right" wrapText="1"/>
    </xf>
    <xf numFmtId="174" fontId="8" fillId="0" borderId="80" xfId="0" applyNumberFormat="1" applyFont="1" applyFill="1" applyBorder="1" applyAlignment="1">
      <alignment horizontal="right" wrapText="1"/>
    </xf>
    <xf numFmtId="174" fontId="4" fillId="0" borderId="81" xfId="0" applyNumberFormat="1" applyFont="1" applyFill="1" applyBorder="1" applyAlignment="1">
      <alignment horizontal="right" wrapText="1"/>
    </xf>
    <xf numFmtId="174" fontId="8" fillId="24" borderId="81" xfId="0" applyNumberFormat="1" applyFont="1" applyFill="1" applyBorder="1" applyAlignment="1">
      <alignment horizontal="right" wrapText="1"/>
    </xf>
    <xf numFmtId="4" fontId="8" fillId="0" borderId="55" xfId="0" applyNumberFormat="1" applyFont="1" applyFill="1" applyBorder="1" applyAlignment="1">
      <alignment horizontal="right" wrapText="1"/>
    </xf>
    <xf numFmtId="4" fontId="8" fillId="0" borderId="25" xfId="0" applyNumberFormat="1" applyFont="1" applyFill="1" applyBorder="1" applyAlignment="1">
      <alignment horizontal="right" wrapText="1"/>
    </xf>
    <xf numFmtId="4" fontId="4" fillId="0" borderId="25" xfId="0" applyNumberFormat="1" applyFont="1" applyFill="1" applyBorder="1" applyAlignment="1">
      <alignment horizontal="right" wrapText="1"/>
    </xf>
    <xf numFmtId="4" fontId="4" fillId="0" borderId="50" xfId="0" applyNumberFormat="1" applyFont="1" applyFill="1" applyBorder="1" applyAlignment="1">
      <alignment horizontal="right" wrapText="1"/>
    </xf>
    <xf numFmtId="4" fontId="4" fillId="0" borderId="51" xfId="0" applyNumberFormat="1" applyFont="1" applyFill="1" applyBorder="1" applyAlignment="1">
      <alignment horizontal="right" wrapText="1"/>
    </xf>
    <xf numFmtId="165" fontId="4" fillId="0" borderId="51" xfId="0" applyNumberFormat="1" applyFont="1" applyFill="1" applyBorder="1"/>
    <xf numFmtId="4" fontId="4" fillId="0" borderId="58" xfId="0" applyNumberFormat="1" applyFont="1" applyFill="1" applyBorder="1"/>
    <xf numFmtId="166" fontId="4" fillId="0" borderId="52" xfId="0" applyNumberFormat="1" applyFont="1" applyFill="1" applyBorder="1"/>
    <xf numFmtId="165" fontId="4" fillId="24" borderId="82" xfId="0" applyNumberFormat="1" applyFont="1" applyFill="1" applyBorder="1"/>
    <xf numFmtId="4" fontId="4" fillId="24" borderId="84" xfId="0" applyNumberFormat="1" applyFont="1" applyFill="1" applyBorder="1"/>
    <xf numFmtId="4" fontId="4" fillId="24" borderId="82" xfId="0" applyNumberFormat="1" applyFont="1" applyFill="1" applyBorder="1"/>
    <xf numFmtId="165" fontId="4" fillId="24" borderId="83" xfId="0" applyNumberFormat="1" applyFont="1" applyFill="1" applyBorder="1"/>
    <xf numFmtId="165" fontId="4" fillId="0" borderId="81" xfId="0" applyNumberFormat="1" applyFont="1" applyBorder="1"/>
    <xf numFmtId="165" fontId="4" fillId="0" borderId="84" xfId="0" applyNumberFormat="1" applyFont="1" applyBorder="1"/>
    <xf numFmtId="165" fontId="4" fillId="0" borderId="19" xfId="0" applyNumberFormat="1" applyFont="1" applyBorder="1"/>
    <xf numFmtId="0" fontId="8" fillId="24" borderId="29" xfId="0" applyFont="1" applyFill="1" applyBorder="1" applyAlignment="1">
      <alignment horizontal="center" wrapText="1"/>
    </xf>
    <xf numFmtId="0" fontId="8" fillId="24" borderId="53" xfId="0" applyFont="1" applyFill="1" applyBorder="1" applyAlignment="1">
      <alignment horizontal="center" wrapText="1"/>
    </xf>
    <xf numFmtId="0" fontId="6" fillId="24" borderId="0" xfId="0" applyFont="1" applyFill="1" applyBorder="1" applyAlignment="1">
      <alignment horizontal="center"/>
    </xf>
    <xf numFmtId="0" fontId="34" fillId="24" borderId="0" xfId="0" applyFont="1" applyFill="1" applyBorder="1" applyAlignment="1">
      <alignment horizontal="left"/>
    </xf>
    <xf numFmtId="0" fontId="34" fillId="24" borderId="0" xfId="0" applyFont="1" applyFill="1" applyBorder="1" applyAlignment="1">
      <alignment horizontal="left" vertical="center" wrapText="1"/>
    </xf>
    <xf numFmtId="0" fontId="6" fillId="24" borderId="47" xfId="0" applyFont="1" applyFill="1" applyBorder="1" applyAlignment="1">
      <alignment horizontal="center" wrapText="1"/>
    </xf>
    <xf numFmtId="0" fontId="6" fillId="24" borderId="0" xfId="0" applyFont="1" applyFill="1" applyBorder="1" applyAlignment="1">
      <alignment horizontal="center" wrapText="1"/>
    </xf>
    <xf numFmtId="0" fontId="6" fillId="24" borderId="0" xfId="0" applyFont="1" applyFill="1" applyAlignment="1">
      <alignment horizontal="center" wrapText="1"/>
    </xf>
    <xf numFmtId="0" fontId="4" fillId="0" borderId="0" xfId="0" applyFont="1" applyAlignment="1"/>
    <xf numFmtId="0" fontId="4" fillId="0" borderId="47" xfId="0" applyFont="1" applyBorder="1" applyAlignment="1">
      <alignment horizontal="center" wrapText="1"/>
    </xf>
    <xf numFmtId="0" fontId="8" fillId="24" borderId="10" xfId="0" applyFont="1" applyFill="1" applyBorder="1" applyAlignment="1">
      <alignment wrapText="1"/>
    </xf>
    <xf numFmtId="0" fontId="8" fillId="24" borderId="11" xfId="0" applyFont="1" applyFill="1" applyBorder="1" applyAlignment="1">
      <alignment wrapText="1"/>
    </xf>
    <xf numFmtId="0" fontId="0" fillId="0" borderId="0" xfId="0" applyAlignment="1"/>
    <xf numFmtId="0" fontId="0" fillId="0" borderId="47" xfId="0" applyBorder="1" applyAlignment="1">
      <alignment horizontal="center" wrapText="1"/>
    </xf>
    <xf numFmtId="0" fontId="8" fillId="24" borderId="54" xfId="0" applyFont="1" applyFill="1" applyBorder="1" applyAlignment="1">
      <alignment wrapText="1"/>
    </xf>
    <xf numFmtId="0" fontId="8" fillId="24" borderId="56" xfId="0" applyFont="1" applyFill="1" applyBorder="1" applyAlignment="1">
      <alignment wrapText="1"/>
    </xf>
    <xf numFmtId="0" fontId="4" fillId="0" borderId="0" xfId="0" applyFont="1" applyAlignment="1">
      <alignment wrapText="1"/>
    </xf>
    <xf numFmtId="0" fontId="4" fillId="0" borderId="47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47" xfId="0" applyBorder="1" applyAlignment="1">
      <alignment wrapText="1"/>
    </xf>
    <xf numFmtId="0" fontId="8" fillId="24" borderId="10" xfId="0" applyFont="1" applyFill="1" applyBorder="1" applyAlignment="1">
      <alignment horizontal="center" wrapText="1"/>
    </xf>
    <xf numFmtId="0" fontId="8" fillId="24" borderId="13" xfId="0" applyFont="1" applyFill="1" applyBorder="1" applyAlignment="1">
      <alignment horizontal="center" wrapText="1"/>
    </xf>
    <xf numFmtId="0" fontId="8" fillId="24" borderId="13" xfId="0" applyFont="1" applyFill="1" applyBorder="1" applyAlignment="1">
      <alignment wrapText="1"/>
    </xf>
  </cellXfs>
  <cellStyles count="141">
    <cellStyle name="=D:\WINNT\SYSTEM32\COMMAND.COM" xfId="102" xr:uid="{00000000-0005-0000-0000-000000000000}"/>
    <cellStyle name="20% - Accent1" xfId="57" xr:uid="{00000000-0005-0000-0000-000001000000}"/>
    <cellStyle name="20% - Accent2" xfId="58" xr:uid="{00000000-0005-0000-0000-000002000000}"/>
    <cellStyle name="20% - Accent3" xfId="59" xr:uid="{00000000-0005-0000-0000-000003000000}"/>
    <cellStyle name="20% - Accent4" xfId="60" xr:uid="{00000000-0005-0000-0000-000004000000}"/>
    <cellStyle name="20% - Accent5" xfId="61" xr:uid="{00000000-0005-0000-0000-000005000000}"/>
    <cellStyle name="20% - Accent6" xfId="62" xr:uid="{00000000-0005-0000-0000-000006000000}"/>
    <cellStyle name="20% — akcent 1" xfId="1" builtinId="30" customBuiltin="1"/>
    <cellStyle name="20% — akcent 2" xfId="2" builtinId="34" customBuiltin="1"/>
    <cellStyle name="20% — akcent 3" xfId="3" builtinId="38" customBuiltin="1"/>
    <cellStyle name="20% — akcent 4" xfId="4" builtinId="42" customBuiltin="1"/>
    <cellStyle name="20% — akcent 5" xfId="5" builtinId="46" customBuiltin="1"/>
    <cellStyle name="20% — akcent 6" xfId="6" builtinId="50" customBuiltin="1"/>
    <cellStyle name="40% - Accent1" xfId="63" xr:uid="{00000000-0005-0000-0000-00000D000000}"/>
    <cellStyle name="40% - Accent2" xfId="64" xr:uid="{00000000-0005-0000-0000-00000E000000}"/>
    <cellStyle name="40% - Accent3" xfId="65" xr:uid="{00000000-0005-0000-0000-00000F000000}"/>
    <cellStyle name="40% - Accent4" xfId="66" xr:uid="{00000000-0005-0000-0000-000010000000}"/>
    <cellStyle name="40% - Accent5" xfId="67" xr:uid="{00000000-0005-0000-0000-000011000000}"/>
    <cellStyle name="40% - Accent6" xfId="68" xr:uid="{00000000-0005-0000-0000-000012000000}"/>
    <cellStyle name="40% — akcent 1" xfId="7" builtinId="31" customBuiltin="1"/>
    <cellStyle name="40% — akcent 2" xfId="8" builtinId="35" customBuiltin="1"/>
    <cellStyle name="40% — akcent 3" xfId="9" builtinId="39" customBuiltin="1"/>
    <cellStyle name="40% — akcent 4" xfId="10" builtinId="43" customBuiltin="1"/>
    <cellStyle name="40% — akcent 5" xfId="11" builtinId="47" customBuiltin="1"/>
    <cellStyle name="40% — akcent 6" xfId="12" builtinId="51" customBuiltin="1"/>
    <cellStyle name="60% - Accent1" xfId="69" xr:uid="{00000000-0005-0000-0000-000019000000}"/>
    <cellStyle name="60% - Accent2" xfId="70" xr:uid="{00000000-0005-0000-0000-00001A000000}"/>
    <cellStyle name="60% - Accent3" xfId="71" xr:uid="{00000000-0005-0000-0000-00001B000000}"/>
    <cellStyle name="60% - Accent4" xfId="72" xr:uid="{00000000-0005-0000-0000-00001C000000}"/>
    <cellStyle name="60% - Accent5" xfId="73" xr:uid="{00000000-0005-0000-0000-00001D000000}"/>
    <cellStyle name="60% - Accent6" xfId="74" xr:uid="{00000000-0005-0000-0000-00001E000000}"/>
    <cellStyle name="60% — akcent 1" xfId="13" builtinId="32" customBuiltin="1"/>
    <cellStyle name="60% — akcent 2" xfId="14" builtinId="36" customBuiltin="1"/>
    <cellStyle name="60% — akcent 3" xfId="15" builtinId="40" customBuiltin="1"/>
    <cellStyle name="60% — akcent 4" xfId="16" builtinId="44" customBuiltin="1"/>
    <cellStyle name="60% — akcent 5" xfId="17" builtinId="48" customBuiltin="1"/>
    <cellStyle name="60% — akcent 6" xfId="18" builtinId="52" customBuiltin="1"/>
    <cellStyle name="Accent1" xfId="75" xr:uid="{00000000-0005-0000-0000-000025000000}"/>
    <cellStyle name="Accent2" xfId="76" xr:uid="{00000000-0005-0000-0000-000026000000}"/>
    <cellStyle name="Accent3" xfId="77" xr:uid="{00000000-0005-0000-0000-000027000000}"/>
    <cellStyle name="Accent4" xfId="78" xr:uid="{00000000-0005-0000-0000-000028000000}"/>
    <cellStyle name="Accent5" xfId="79" xr:uid="{00000000-0005-0000-0000-000029000000}"/>
    <cellStyle name="Accent6" xfId="80" xr:uid="{00000000-0005-0000-0000-00002A000000}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Bad" xfId="81" xr:uid="{00000000-0005-0000-0000-000031000000}"/>
    <cellStyle name="Calculation" xfId="82" xr:uid="{00000000-0005-0000-0000-000032000000}"/>
    <cellStyle name="Check Cell" xfId="83" xr:uid="{00000000-0005-0000-0000-000033000000}"/>
    <cellStyle name="Dane wejściowe" xfId="25" builtinId="20" customBuiltin="1"/>
    <cellStyle name="Dane wejściowe 2" xfId="49" xr:uid="{00000000-0005-0000-0000-000035000000}"/>
    <cellStyle name="Dane wejściowe 2 2" xfId="55" xr:uid="{00000000-0005-0000-0000-000036000000}"/>
    <cellStyle name="Dane wejściowe 2 2 2" xfId="103" xr:uid="{00000000-0005-0000-0000-000037000000}"/>
    <cellStyle name="Dane wejściowe 2 3" xfId="113" xr:uid="{00000000-0005-0000-0000-000038000000}"/>
    <cellStyle name="Dane wejściowe 3" xfId="118" xr:uid="{00000000-0005-0000-0000-000039000000}"/>
    <cellStyle name="Dane wyjściowe" xfId="26" builtinId="21" customBuiltin="1"/>
    <cellStyle name="Dane wyjściowe 2" xfId="48" xr:uid="{00000000-0005-0000-0000-00003B000000}"/>
    <cellStyle name="Dane wyjściowe 2 2" xfId="54" xr:uid="{00000000-0005-0000-0000-00003C000000}"/>
    <cellStyle name="Dane wyjściowe 2 2 2" xfId="104" xr:uid="{00000000-0005-0000-0000-00003D000000}"/>
    <cellStyle name="Dane wyjściowe 2 3" xfId="114" xr:uid="{00000000-0005-0000-0000-00003E000000}"/>
    <cellStyle name="Dane wyjściowe 3" xfId="109" xr:uid="{00000000-0005-0000-0000-00003F000000}"/>
    <cellStyle name="Dobry" xfId="27" builtinId="26" customBuiltin="1"/>
    <cellStyle name="Dziesiętny" xfId="127" builtinId="3"/>
    <cellStyle name="Dziesiętny 2" xfId="135" xr:uid="{00000000-0005-0000-0000-000042000000}"/>
    <cellStyle name="Explanatory Text" xfId="84" xr:uid="{00000000-0005-0000-0000-000043000000}"/>
    <cellStyle name="Good" xfId="85" xr:uid="{00000000-0005-0000-0000-000044000000}"/>
    <cellStyle name="Heading 1" xfId="86" xr:uid="{00000000-0005-0000-0000-000045000000}"/>
    <cellStyle name="Heading 2" xfId="87" xr:uid="{00000000-0005-0000-0000-000046000000}"/>
    <cellStyle name="Heading 3" xfId="88" xr:uid="{00000000-0005-0000-0000-000047000000}"/>
    <cellStyle name="Heading 4" xfId="89" xr:uid="{00000000-0005-0000-0000-000048000000}"/>
    <cellStyle name="Input" xfId="90" xr:uid="{00000000-0005-0000-0000-000049000000}"/>
    <cellStyle name="Komórka połączona" xfId="28" builtinId="24" customBuiltin="1"/>
    <cellStyle name="Komórka zaznaczona" xfId="29" builtinId="23" customBuiltin="1"/>
    <cellStyle name="Linked Cell" xfId="91" xr:uid="{00000000-0005-0000-0000-00004C000000}"/>
    <cellStyle name="Nagłówek 1" xfId="30" builtinId="16" customBuiltin="1"/>
    <cellStyle name="Nagłówek 2" xfId="31" builtinId="17" customBuiltin="1"/>
    <cellStyle name="Nagłówek 3" xfId="32" builtinId="18" customBuiltin="1"/>
    <cellStyle name="Nagłówek 4" xfId="33" builtinId="19" customBuiltin="1"/>
    <cellStyle name="Neutral" xfId="92" xr:uid="{00000000-0005-0000-0000-000051000000}"/>
    <cellStyle name="Neutralny" xfId="34" builtinId="28" customBuiltin="1"/>
    <cellStyle name="Normal" xfId="137" xr:uid="{00000000-0005-0000-0000-000053000000}"/>
    <cellStyle name="Normalny" xfId="0" builtinId="0"/>
    <cellStyle name="Normalny 10" xfId="134" xr:uid="{00000000-0005-0000-0000-000055000000}"/>
    <cellStyle name="Normalny 2" xfId="44" xr:uid="{00000000-0005-0000-0000-000056000000}"/>
    <cellStyle name="Normalny 2 2" xfId="124" xr:uid="{00000000-0005-0000-0000-000057000000}"/>
    <cellStyle name="Normalny 2 2 2" xfId="132" xr:uid="{00000000-0005-0000-0000-000058000000}"/>
    <cellStyle name="Normalny 2 3" xfId="136" xr:uid="{00000000-0005-0000-0000-000059000000}"/>
    <cellStyle name="Normalny 2 4" xfId="130" xr:uid="{00000000-0005-0000-0000-00005A000000}"/>
    <cellStyle name="Normalny 2_1.2" xfId="138" xr:uid="{00000000-0005-0000-0000-00005B000000}"/>
    <cellStyle name="Normalny 3" xfId="50" xr:uid="{00000000-0005-0000-0000-00005C000000}"/>
    <cellStyle name="Normalny 3 2" xfId="123" xr:uid="{00000000-0005-0000-0000-00005D000000}"/>
    <cellStyle name="Normalny 3 3" xfId="133" xr:uid="{00000000-0005-0000-0000-00005E000000}"/>
    <cellStyle name="Normalny 4" xfId="56" xr:uid="{00000000-0005-0000-0000-00005F000000}"/>
    <cellStyle name="Normalny 4 2" xfId="112" xr:uid="{00000000-0005-0000-0000-000060000000}"/>
    <cellStyle name="Normalny 4 3" xfId="129" xr:uid="{00000000-0005-0000-0000-000061000000}"/>
    <cellStyle name="Normalny 5" xfId="98" xr:uid="{00000000-0005-0000-0000-000062000000}"/>
    <cellStyle name="Normalny 5 2" xfId="119" xr:uid="{00000000-0005-0000-0000-000063000000}"/>
    <cellStyle name="Normalny 50" xfId="131" xr:uid="{00000000-0005-0000-0000-000064000000}"/>
    <cellStyle name="Normalny 6" xfId="101" xr:uid="{00000000-0005-0000-0000-000065000000}"/>
    <cellStyle name="Normalny 7" xfId="121" xr:uid="{00000000-0005-0000-0000-000066000000}"/>
    <cellStyle name="Normalny 8" xfId="125" xr:uid="{00000000-0005-0000-0000-000067000000}"/>
    <cellStyle name="Normalny 9" xfId="128" xr:uid="{00000000-0005-0000-0000-000068000000}"/>
    <cellStyle name="Normalny_Arkusz1" xfId="35" xr:uid="{00000000-0005-0000-0000-000069000000}"/>
    <cellStyle name="Normalny_Arkusz1 2" xfId="122" xr:uid="{00000000-0005-0000-0000-00006A000000}"/>
    <cellStyle name="Normalny_Arkusz1_1" xfId="139" xr:uid="{00000000-0005-0000-0000-00006B000000}"/>
    <cellStyle name="Normalny_obrotowka_062022" xfId="140" xr:uid="{00000000-0005-0000-0000-00006C000000}"/>
    <cellStyle name="Note" xfId="93" xr:uid="{00000000-0005-0000-0000-00006D000000}"/>
    <cellStyle name="Note 2" xfId="99" xr:uid="{00000000-0005-0000-0000-00006E000000}"/>
    <cellStyle name="Note 2 2" xfId="120" xr:uid="{00000000-0005-0000-0000-00006F000000}"/>
    <cellStyle name="Note 3" xfId="100" xr:uid="{00000000-0005-0000-0000-000070000000}"/>
    <cellStyle name="Obliczenia" xfId="36" builtinId="22" customBuiltin="1"/>
    <cellStyle name="Obliczenia 2" xfId="47" xr:uid="{00000000-0005-0000-0000-000072000000}"/>
    <cellStyle name="Obliczenia 2 2" xfId="53" xr:uid="{00000000-0005-0000-0000-000073000000}"/>
    <cellStyle name="Obliczenia 2 2 2" xfId="105" xr:uid="{00000000-0005-0000-0000-000074000000}"/>
    <cellStyle name="Obliczenia 2 3" xfId="115" xr:uid="{00000000-0005-0000-0000-000075000000}"/>
    <cellStyle name="Obliczenia 3" xfId="117" xr:uid="{00000000-0005-0000-0000-000076000000}"/>
    <cellStyle name="Output" xfId="94" xr:uid="{00000000-0005-0000-0000-000077000000}"/>
    <cellStyle name="Procentowy" xfId="37" builtinId="5"/>
    <cellStyle name="Procentowy 2" xfId="126" xr:uid="{00000000-0005-0000-0000-000079000000}"/>
    <cellStyle name="Suma" xfId="38" builtinId="25" customBuiltin="1"/>
    <cellStyle name="Suma 2" xfId="46" xr:uid="{00000000-0005-0000-0000-00007B000000}"/>
    <cellStyle name="Suma 2 2" xfId="52" xr:uid="{00000000-0005-0000-0000-00007C000000}"/>
    <cellStyle name="Suma 2 2 2" xfId="106" xr:uid="{00000000-0005-0000-0000-00007D000000}"/>
    <cellStyle name="Suma 2 3" xfId="108" xr:uid="{00000000-0005-0000-0000-00007E000000}"/>
    <cellStyle name="Suma 3" xfId="116" xr:uid="{00000000-0005-0000-0000-00007F000000}"/>
    <cellStyle name="Tekst objaśnienia" xfId="39" builtinId="53" customBuiltin="1"/>
    <cellStyle name="Tekst ostrzeżenia" xfId="40" builtinId="11" customBuiltin="1"/>
    <cellStyle name="Title" xfId="95" xr:uid="{00000000-0005-0000-0000-000082000000}"/>
    <cellStyle name="Total" xfId="96" xr:uid="{00000000-0005-0000-0000-000083000000}"/>
    <cellStyle name="Tytuł" xfId="41" builtinId="15" customBuiltin="1"/>
    <cellStyle name="Uwaga" xfId="42" builtinId="10" customBuiltin="1"/>
    <cellStyle name="Uwaga 2" xfId="45" xr:uid="{00000000-0005-0000-0000-000086000000}"/>
    <cellStyle name="Uwaga 2 2" xfId="51" xr:uid="{00000000-0005-0000-0000-000087000000}"/>
    <cellStyle name="Uwaga 2 2 2" xfId="107" xr:uid="{00000000-0005-0000-0000-000088000000}"/>
    <cellStyle name="Uwaga 2 3" xfId="111" xr:uid="{00000000-0005-0000-0000-000089000000}"/>
    <cellStyle name="Uwaga 3" xfId="110" xr:uid="{00000000-0005-0000-0000-00008A000000}"/>
    <cellStyle name="Warning Text" xfId="97" xr:uid="{00000000-0005-0000-0000-00008B000000}"/>
    <cellStyle name="Zły" xfId="43" builtinId="27" customBuiltin="1"/>
  </cellStyles>
  <dxfs count="0"/>
  <tableStyles count="0" defaultTableStyle="TableStyleMedium9" defaultPivotStyle="PivotStyleLight16"/>
  <colors>
    <mruColors>
      <color rgb="FF00FF00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38" Type="http://schemas.openxmlformats.org/officeDocument/2006/relationships/worksheet" Target="worksheets/sheet138.xml"/><Relationship Id="rId154" Type="http://schemas.openxmlformats.org/officeDocument/2006/relationships/calcChain" Target="calcChain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16" Type="http://schemas.openxmlformats.org/officeDocument/2006/relationships/worksheet" Target="worksheets/sheet116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137" Type="http://schemas.openxmlformats.org/officeDocument/2006/relationships/worksheet" Target="worksheets/sheet13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53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5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0.bin"/></Relationships>
</file>

<file path=xl/worksheets/_rels/sheet9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9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9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9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_rels/sheet9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_rels/sheet9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_rels/sheet9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7.bin"/></Relationships>
</file>

<file path=xl/worksheets/_rels/sheet9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8.bin"/></Relationships>
</file>

<file path=xl/worksheets/_rels/sheet10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9.bin"/></Relationships>
</file>

<file path=xl/worksheets/_rels/sheet10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0.bin"/></Relationships>
</file>

<file path=xl/worksheets/_rels/sheet10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1.bin"/></Relationships>
</file>

<file path=xl/worksheets/_rels/sheet10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2.bin"/></Relationships>
</file>

<file path=xl/worksheets/_rels/sheet10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3.bin"/></Relationships>
</file>

<file path=xl/worksheets/_rels/sheet10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4.bin"/></Relationships>
</file>

<file path=xl/worksheets/_rels/sheet10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5.bin"/></Relationships>
</file>

<file path=xl/worksheets/_rels/sheet1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6.bin"/></Relationships>
</file>

<file path=xl/worksheets/_rels/sheet1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7.bin"/></Relationships>
</file>

<file path=xl/worksheets/_rels/sheet1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8.bin"/></Relationships>
</file>

<file path=xl/worksheets/_rels/sheet1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9.bin"/></Relationships>
</file>

<file path=xl/worksheets/_rels/sheet1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0.bin"/></Relationships>
</file>

<file path=xl/worksheets/_rels/sheet1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1.bin"/></Relationships>
</file>

<file path=xl/worksheets/_rels/sheet1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2.bin"/></Relationships>
</file>

<file path=xl/worksheets/_rels/sheet1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3.bin"/></Relationships>
</file>

<file path=xl/worksheets/_rels/sheet1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4.bin"/></Relationships>
</file>

<file path=xl/worksheets/_rels/sheet1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5.bin"/></Relationships>
</file>

<file path=xl/worksheets/_rels/sheet1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6.bin"/></Relationships>
</file>

<file path=xl/worksheets/_rels/sheet1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7.bin"/></Relationships>
</file>

<file path=xl/worksheets/_rels/sheet1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8.bin"/></Relationships>
</file>

<file path=xl/worksheets/_rels/sheet1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9.bin"/></Relationships>
</file>

<file path=xl/worksheets/_rels/sheet1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0.bin"/></Relationships>
</file>

<file path=xl/worksheets/_rels/sheet1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1.bin"/></Relationships>
</file>

<file path=xl/worksheets/_rels/sheet1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2.bin"/></Relationships>
</file>

<file path=xl/worksheets/_rels/sheet1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3.bin"/></Relationships>
</file>

<file path=xl/worksheets/_rels/sheet1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4.bin"/></Relationships>
</file>

<file path=xl/worksheets/_rels/sheet1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5.bin"/></Relationships>
</file>

<file path=xl/worksheets/_rels/sheet1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6.bin"/></Relationships>
</file>

<file path=xl/worksheets/_rels/sheet1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7.bin"/></Relationships>
</file>

<file path=xl/worksheets/_rels/sheet1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8.bin"/></Relationships>
</file>

<file path=xl/worksheets/_rels/sheet1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9.bin"/></Relationships>
</file>

<file path=xl/worksheets/_rels/sheet1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0.bin"/></Relationships>
</file>

<file path=xl/worksheets/_rels/sheet1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1.bin"/></Relationships>
</file>

<file path=xl/worksheets/_rels/sheet1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2.bin"/></Relationships>
</file>

<file path=xl/worksheets/_rels/sheet1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3.bin"/></Relationships>
</file>

<file path=xl/worksheets/_rels/sheet1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4.bin"/></Relationships>
</file>

<file path=xl/worksheets/_rels/sheet1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5.bin"/></Relationships>
</file>

<file path=xl/worksheets/_rels/sheet1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6.bin"/></Relationships>
</file>

<file path=xl/worksheets/_rels/sheet1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7.bin"/></Relationships>
</file>

<file path=xl/worksheets/_rels/sheet1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8.bin"/></Relationships>
</file>

<file path=xl/worksheets/_rels/sheet1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9.bin"/></Relationships>
</file>

<file path=xl/worksheets/_rels/sheet1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0.bin"/></Relationships>
</file>

<file path=xl/worksheets/_rels/sheet1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/>
  <dimension ref="A1:W81"/>
  <sheetViews>
    <sheetView zoomScale="80" zoomScaleNormal="80" workbookViewId="0">
      <selection activeCell="A7" sqref="A7"/>
    </sheetView>
  </sheetViews>
  <sheetFormatPr defaultRowHeight="12.5"/>
  <cols>
    <col min="1" max="1" width="9.1796875" style="84"/>
    <col min="2" max="2" width="5.26953125" style="84" bestFit="1" customWidth="1"/>
    <col min="3" max="3" width="75.453125" style="84" customWidth="1"/>
    <col min="4" max="5" width="17.81640625" style="84" customWidth="1"/>
    <col min="6" max="6" width="7.453125" customWidth="1"/>
    <col min="7" max="7" width="18.1796875" bestFit="1" customWidth="1"/>
    <col min="8" max="8" width="16.81640625" customWidth="1"/>
    <col min="9" max="9" width="10.26953125" customWidth="1"/>
    <col min="10" max="10" width="10.54296875" customWidth="1"/>
    <col min="11" max="11" width="19.54296875" customWidth="1"/>
    <col min="12" max="12" width="15.81640625" customWidth="1"/>
    <col min="20" max="20" width="16" bestFit="1" customWidth="1"/>
    <col min="22" max="22" width="16.1796875" bestFit="1" customWidth="1"/>
    <col min="23" max="23" width="14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14">
      <c r="B5" s="445" t="s">
        <v>1</v>
      </c>
      <c r="C5" s="445"/>
      <c r="D5" s="445"/>
      <c r="E5" s="445"/>
    </row>
    <row r="6" spans="2:12" ht="14.25" customHeight="1">
      <c r="B6" s="446" t="s">
        <v>81</v>
      </c>
      <c r="C6" s="446"/>
      <c r="D6" s="446"/>
      <c r="E6" s="446"/>
    </row>
    <row r="7" spans="2:12" ht="14">
      <c r="B7" s="296"/>
      <c r="C7" s="296"/>
      <c r="D7" s="296"/>
      <c r="E7" s="296"/>
    </row>
    <row r="8" spans="2:12" ht="12.75" customHeight="1">
      <c r="B8" s="448" t="s">
        <v>18</v>
      </c>
      <c r="C8" s="448"/>
      <c r="D8" s="448"/>
      <c r="E8" s="448"/>
    </row>
    <row r="9" spans="2:12" ht="15.75" customHeight="1" thickBot="1">
      <c r="B9" s="447" t="s">
        <v>100</v>
      </c>
      <c r="C9" s="447"/>
      <c r="D9" s="447"/>
      <c r="E9" s="447"/>
    </row>
    <row r="10" spans="2:12" ht="13.5" thickBot="1">
      <c r="B10" s="324"/>
      <c r="C10" s="221" t="s">
        <v>2</v>
      </c>
      <c r="D10" s="256" t="s">
        <v>251</v>
      </c>
      <c r="E10" s="255" t="s">
        <v>255</v>
      </c>
      <c r="G10" s="72"/>
    </row>
    <row r="11" spans="2:12" ht="13">
      <c r="B11" s="91" t="s">
        <v>3</v>
      </c>
      <c r="C11" s="203" t="s">
        <v>106</v>
      </c>
      <c r="D11" s="360">
        <v>129214189.59999999</v>
      </c>
      <c r="E11" s="361">
        <f>SUM(E12:E14)</f>
        <v>119132173.26000001</v>
      </c>
    </row>
    <row r="12" spans="2:12">
      <c r="B12" s="181" t="s">
        <v>4</v>
      </c>
      <c r="C12" s="183" t="s">
        <v>5</v>
      </c>
      <c r="D12" s="362">
        <v>126570201.94</v>
      </c>
      <c r="E12" s="363">
        <f>120987315-3213704.52</f>
        <v>117773610.48</v>
      </c>
      <c r="G12" s="154"/>
    </row>
    <row r="13" spans="2:12" ht="12.75" customHeight="1">
      <c r="B13" s="181" t="s">
        <v>6</v>
      </c>
      <c r="C13" s="183" t="s">
        <v>7</v>
      </c>
      <c r="D13" s="364">
        <v>697.21</v>
      </c>
      <c r="E13" s="359">
        <v>1358562.78</v>
      </c>
      <c r="G13" s="72"/>
    </row>
    <row r="14" spans="2:12">
      <c r="B14" s="181" t="s">
        <v>8</v>
      </c>
      <c r="C14" s="183" t="s">
        <v>10</v>
      </c>
      <c r="D14" s="364">
        <v>2643290.4500000002</v>
      </c>
      <c r="E14" s="359">
        <v>0</v>
      </c>
      <c r="G14" s="67"/>
    </row>
    <row r="15" spans="2:12">
      <c r="B15" s="181" t="s">
        <v>103</v>
      </c>
      <c r="C15" s="183" t="s">
        <v>11</v>
      </c>
      <c r="D15" s="364">
        <v>2643290.4500000002</v>
      </c>
      <c r="E15" s="359">
        <v>0</v>
      </c>
      <c r="G15" s="67"/>
    </row>
    <row r="16" spans="2:12">
      <c r="B16" s="184" t="s">
        <v>104</v>
      </c>
      <c r="C16" s="185" t="s">
        <v>12</v>
      </c>
      <c r="D16" s="365">
        <v>0</v>
      </c>
      <c r="E16" s="366">
        <v>0</v>
      </c>
    </row>
    <row r="17" spans="2:12" ht="13">
      <c r="B17" s="8" t="s">
        <v>13</v>
      </c>
      <c r="C17" s="223" t="s">
        <v>65</v>
      </c>
      <c r="D17" s="367">
        <v>33063.93</v>
      </c>
      <c r="E17" s="368">
        <f>E18</f>
        <v>353684.91</v>
      </c>
    </row>
    <row r="18" spans="2:12">
      <c r="B18" s="181" t="s">
        <v>4</v>
      </c>
      <c r="C18" s="183" t="s">
        <v>11</v>
      </c>
      <c r="D18" s="365">
        <v>33063.93</v>
      </c>
      <c r="E18" s="366">
        <v>353684.91</v>
      </c>
    </row>
    <row r="19" spans="2:12" ht="15" customHeight="1">
      <c r="B19" s="181" t="s">
        <v>6</v>
      </c>
      <c r="C19" s="183" t="s">
        <v>105</v>
      </c>
      <c r="D19" s="364">
        <v>0</v>
      </c>
      <c r="E19" s="359">
        <v>0</v>
      </c>
    </row>
    <row r="20" spans="2:12" ht="13" thickBot="1">
      <c r="B20" s="186" t="s">
        <v>8</v>
      </c>
      <c r="C20" s="187" t="s">
        <v>14</v>
      </c>
      <c r="D20" s="369">
        <v>0</v>
      </c>
      <c r="E20" s="370">
        <v>0</v>
      </c>
      <c r="G20" s="67"/>
    </row>
    <row r="21" spans="2:12" ht="13.5" customHeight="1" thickBot="1">
      <c r="B21" s="452" t="s">
        <v>107</v>
      </c>
      <c r="C21" s="453"/>
      <c r="D21" s="371">
        <v>129181125.66999999</v>
      </c>
      <c r="E21" s="372">
        <f>E11-E17</f>
        <v>118778488.35000001</v>
      </c>
      <c r="F21" s="77"/>
      <c r="G21" s="77"/>
      <c r="H21" s="168"/>
      <c r="J21" s="226"/>
      <c r="K21" s="168"/>
    </row>
    <row r="22" spans="2:12">
      <c r="B22" s="3"/>
      <c r="C22" s="6"/>
      <c r="D22" s="7"/>
      <c r="E22" s="268"/>
      <c r="G22" s="72"/>
    </row>
    <row r="23" spans="2:12" ht="14.25" customHeight="1">
      <c r="B23" s="448" t="s">
        <v>101</v>
      </c>
      <c r="C23" s="448"/>
      <c r="D23" s="448"/>
      <c r="E23" s="448"/>
      <c r="G23" s="72"/>
    </row>
    <row r="24" spans="2:12" ht="16.5" customHeight="1" thickBot="1">
      <c r="B24" s="447" t="s">
        <v>102</v>
      </c>
      <c r="C24" s="447"/>
      <c r="D24" s="447"/>
      <c r="E24" s="447"/>
    </row>
    <row r="25" spans="2:12" ht="13.5" thickBot="1">
      <c r="B25" s="324"/>
      <c r="C25" s="188" t="s">
        <v>2</v>
      </c>
      <c r="D25" s="256" t="s">
        <v>251</v>
      </c>
      <c r="E25" s="255" t="s">
        <v>255</v>
      </c>
    </row>
    <row r="26" spans="2:12" ht="13">
      <c r="B26" s="96" t="s">
        <v>15</v>
      </c>
      <c r="C26" s="97" t="s">
        <v>16</v>
      </c>
      <c r="D26" s="373">
        <v>141522909.65000001</v>
      </c>
      <c r="E26" s="374">
        <f>D21</f>
        <v>129181125.66999999</v>
      </c>
      <c r="F26" s="161"/>
      <c r="G26" s="170"/>
    </row>
    <row r="27" spans="2:12" ht="13">
      <c r="B27" s="258" t="s">
        <v>17</v>
      </c>
      <c r="C27" s="259" t="s">
        <v>108</v>
      </c>
      <c r="D27" s="375">
        <v>-9618062.3499999978</v>
      </c>
      <c r="E27" s="376">
        <v>-11996656.539999999</v>
      </c>
      <c r="F27" s="163"/>
      <c r="G27" s="270"/>
      <c r="H27" s="242"/>
      <c r="I27" s="242"/>
      <c r="J27" s="242"/>
      <c r="K27" s="67"/>
      <c r="L27" s="67"/>
    </row>
    <row r="28" spans="2:12" ht="13">
      <c r="B28" s="258" t="s">
        <v>18</v>
      </c>
      <c r="C28" s="259" t="s">
        <v>19</v>
      </c>
      <c r="D28" s="375">
        <v>7254078.75</v>
      </c>
      <c r="E28" s="377">
        <v>5991017.3700000001</v>
      </c>
      <c r="F28" s="163"/>
      <c r="G28" s="270"/>
      <c r="H28" s="242"/>
      <c r="I28" s="242"/>
      <c r="J28" s="242"/>
    </row>
    <row r="29" spans="2:12">
      <c r="B29" s="298" t="s">
        <v>4</v>
      </c>
      <c r="C29" s="244" t="s">
        <v>20</v>
      </c>
      <c r="D29" s="378">
        <v>2619824.67</v>
      </c>
      <c r="E29" s="379">
        <v>2852238.14</v>
      </c>
      <c r="F29" s="163"/>
      <c r="G29" s="271"/>
      <c r="H29" s="242"/>
      <c r="I29" s="242"/>
      <c r="J29" s="242"/>
    </row>
    <row r="30" spans="2:12">
      <c r="B30" s="298" t="s">
        <v>6</v>
      </c>
      <c r="C30" s="244" t="s">
        <v>21</v>
      </c>
      <c r="D30" s="378">
        <v>2643290.4500000002</v>
      </c>
      <c r="E30" s="379">
        <v>0</v>
      </c>
      <c r="F30" s="163"/>
      <c r="G30" s="271"/>
      <c r="H30" s="242"/>
      <c r="I30" s="242"/>
      <c r="J30" s="242"/>
    </row>
    <row r="31" spans="2:12">
      <c r="B31" s="298" t="s">
        <v>8</v>
      </c>
      <c r="C31" s="244" t="s">
        <v>22</v>
      </c>
      <c r="D31" s="378">
        <v>1990963.63</v>
      </c>
      <c r="E31" s="379">
        <v>3138779.23</v>
      </c>
      <c r="F31" s="163"/>
      <c r="G31" s="271"/>
      <c r="H31" s="242"/>
      <c r="I31" s="242"/>
      <c r="J31" s="242"/>
    </row>
    <row r="32" spans="2:12" ht="13">
      <c r="B32" s="260" t="s">
        <v>23</v>
      </c>
      <c r="C32" s="261" t="s">
        <v>24</v>
      </c>
      <c r="D32" s="375">
        <v>16872141.099999998</v>
      </c>
      <c r="E32" s="377">
        <v>17987673.91</v>
      </c>
      <c r="F32" s="163"/>
      <c r="G32" s="270"/>
      <c r="H32" s="242"/>
      <c r="I32" s="242"/>
      <c r="J32" s="242"/>
    </row>
    <row r="33" spans="2:23">
      <c r="B33" s="298" t="s">
        <v>4</v>
      </c>
      <c r="C33" s="244" t="s">
        <v>25</v>
      </c>
      <c r="D33" s="378">
        <v>10985597.34</v>
      </c>
      <c r="E33" s="379">
        <v>12854100.42</v>
      </c>
      <c r="F33" s="163"/>
      <c r="G33" s="271"/>
      <c r="H33" s="242"/>
      <c r="I33" s="242"/>
      <c r="J33" s="242"/>
    </row>
    <row r="34" spans="2:23">
      <c r="B34" s="298" t="s">
        <v>6</v>
      </c>
      <c r="C34" s="244" t="s">
        <v>26</v>
      </c>
      <c r="D34" s="378">
        <v>4372933.88</v>
      </c>
      <c r="E34" s="379">
        <v>4038555.16</v>
      </c>
      <c r="F34" s="163"/>
      <c r="G34" s="271"/>
      <c r="H34" s="242"/>
      <c r="I34" s="242"/>
      <c r="J34" s="242"/>
    </row>
    <row r="35" spans="2:23">
      <c r="B35" s="298" t="s">
        <v>8</v>
      </c>
      <c r="C35" s="244" t="s">
        <v>27</v>
      </c>
      <c r="D35" s="378">
        <v>1026042.9</v>
      </c>
      <c r="E35" s="379">
        <v>959080.4</v>
      </c>
      <c r="F35" s="163"/>
      <c r="G35" s="271"/>
      <c r="H35" s="242"/>
      <c r="I35" s="242"/>
      <c r="J35" s="242"/>
    </row>
    <row r="36" spans="2:23">
      <c r="B36" s="298" t="s">
        <v>9</v>
      </c>
      <c r="C36" s="244" t="s">
        <v>28</v>
      </c>
      <c r="D36" s="378">
        <v>0</v>
      </c>
      <c r="E36" s="379">
        <v>0</v>
      </c>
      <c r="F36" s="163"/>
      <c r="G36" s="271"/>
      <c r="H36" s="242"/>
      <c r="I36" s="242"/>
      <c r="J36" s="242"/>
    </row>
    <row r="37" spans="2:23" ht="25">
      <c r="B37" s="298" t="s">
        <v>29</v>
      </c>
      <c r="C37" s="244" t="s">
        <v>30</v>
      </c>
      <c r="D37" s="378">
        <v>0</v>
      </c>
      <c r="E37" s="379">
        <v>0</v>
      </c>
      <c r="F37" s="163"/>
      <c r="G37" s="271"/>
      <c r="H37" s="242"/>
      <c r="I37" s="242"/>
      <c r="J37" s="242"/>
      <c r="T37" s="241">
        <f>177697141.37/22.3484</f>
        <v>7951224.3100177189</v>
      </c>
    </row>
    <row r="38" spans="2:23">
      <c r="B38" s="298" t="s">
        <v>31</v>
      </c>
      <c r="C38" s="244" t="s">
        <v>32</v>
      </c>
      <c r="D38" s="378">
        <v>0</v>
      </c>
      <c r="E38" s="379">
        <v>0</v>
      </c>
      <c r="F38" s="163"/>
      <c r="G38" s="271"/>
      <c r="H38" s="242"/>
      <c r="I38" s="242"/>
      <c r="J38" s="242"/>
      <c r="T38" s="200">
        <f>15680789.11/25.1598</f>
        <v>623247.76468811359</v>
      </c>
    </row>
    <row r="39" spans="2:23">
      <c r="B39" s="299" t="s">
        <v>33</v>
      </c>
      <c r="C39" s="300" t="s">
        <v>34</v>
      </c>
      <c r="D39" s="380">
        <v>487566.98</v>
      </c>
      <c r="E39" s="381">
        <v>135937.93</v>
      </c>
      <c r="F39" s="163"/>
      <c r="G39" s="271"/>
      <c r="H39" s="242"/>
      <c r="I39" s="242"/>
      <c r="J39" s="242"/>
      <c r="T39" s="72">
        <f>SUM(T37:T38)</f>
        <v>8574472.0747058317</v>
      </c>
      <c r="V39" s="67">
        <f>E21/22.3484</f>
        <v>5314854.233412683</v>
      </c>
      <c r="W39" s="67">
        <f>V39-T39</f>
        <v>-3259617.8412931487</v>
      </c>
    </row>
    <row r="40" spans="2:23" ht="13.5" thickBot="1">
      <c r="B40" s="98" t="s">
        <v>35</v>
      </c>
      <c r="C40" s="99" t="s">
        <v>36</v>
      </c>
      <c r="D40" s="382">
        <v>-2723721.63</v>
      </c>
      <c r="E40" s="383">
        <v>1594019.22</v>
      </c>
      <c r="F40" s="161"/>
      <c r="G40" s="164"/>
      <c r="H40" s="72"/>
    </row>
    <row r="41" spans="2:23" ht="13.5" thickBot="1">
      <c r="B41" s="100" t="s">
        <v>37</v>
      </c>
      <c r="C41" s="101" t="s">
        <v>38</v>
      </c>
      <c r="D41" s="384">
        <v>129181125.66999999</v>
      </c>
      <c r="E41" s="385">
        <f>E26+E27+E40</f>
        <v>118778488.34999999</v>
      </c>
      <c r="F41" s="165"/>
      <c r="G41" s="166"/>
    </row>
    <row r="42" spans="2:23" ht="13.5" customHeight="1">
      <c r="B42" s="94"/>
      <c r="C42" s="94"/>
      <c r="D42" s="95"/>
      <c r="E42" s="95"/>
      <c r="F42" s="77"/>
      <c r="G42" s="246"/>
    </row>
    <row r="43" spans="2:23" ht="13.5">
      <c r="B43" s="449" t="s">
        <v>60</v>
      </c>
      <c r="C43" s="450"/>
      <c r="D43" s="450"/>
      <c r="E43" s="450"/>
      <c r="G43" s="72"/>
    </row>
    <row r="44" spans="2:23" ht="19.5" customHeight="1" thickBot="1">
      <c r="B44" s="447" t="s">
        <v>118</v>
      </c>
      <c r="C44" s="451"/>
      <c r="D44" s="451"/>
      <c r="E44" s="451"/>
      <c r="G44" s="72"/>
    </row>
    <row r="45" spans="2:23" ht="13.5" thickBot="1">
      <c r="B45" s="297"/>
      <c r="C45" s="28" t="s">
        <v>39</v>
      </c>
      <c r="D45" s="256" t="s">
        <v>251</v>
      </c>
      <c r="E45" s="255" t="s">
        <v>255</v>
      </c>
      <c r="G45" s="72"/>
    </row>
    <row r="46" spans="2:23" ht="13">
      <c r="B46" s="12" t="s">
        <v>18</v>
      </c>
      <c r="C46" s="29" t="s">
        <v>109</v>
      </c>
      <c r="D46" s="350"/>
      <c r="E46" s="167"/>
      <c r="G46" s="200"/>
    </row>
    <row r="47" spans="2:23">
      <c r="B47" s="192" t="s">
        <v>4</v>
      </c>
      <c r="C47" s="193" t="s">
        <v>40</v>
      </c>
      <c r="D47" s="432">
        <v>6301063.338800001</v>
      </c>
      <c r="E47" s="386">
        <v>5751567.9347999999</v>
      </c>
      <c r="G47" s="200"/>
    </row>
    <row r="48" spans="2:23">
      <c r="B48" s="194" t="s">
        <v>6</v>
      </c>
      <c r="C48" s="195" t="s">
        <v>41</v>
      </c>
      <c r="D48" s="432">
        <v>5751567.9347999999</v>
      </c>
      <c r="E48" s="387">
        <v>5218681.5176999997</v>
      </c>
      <c r="G48" s="160"/>
      <c r="I48" s="160"/>
      <c r="J48" s="160"/>
    </row>
    <row r="49" spans="2:9" ht="13">
      <c r="B49" s="121" t="s">
        <v>23</v>
      </c>
      <c r="C49" s="125" t="s">
        <v>110</v>
      </c>
      <c r="D49" s="433"/>
      <c r="E49" s="388"/>
    </row>
    <row r="50" spans="2:9">
      <c r="B50" s="192" t="s">
        <v>4</v>
      </c>
      <c r="C50" s="193" t="s">
        <v>40</v>
      </c>
      <c r="D50" s="432">
        <v>22.4602</v>
      </c>
      <c r="E50" s="389">
        <v>22.4602</v>
      </c>
      <c r="G50" s="216"/>
    </row>
    <row r="51" spans="2:9">
      <c r="B51" s="192" t="s">
        <v>6</v>
      </c>
      <c r="C51" s="193" t="s">
        <v>111</v>
      </c>
      <c r="D51" s="432">
        <v>21.97</v>
      </c>
      <c r="E51" s="389">
        <v>22.153500000000001</v>
      </c>
      <c r="G51" s="180"/>
    </row>
    <row r="52" spans="2:9">
      <c r="B52" s="192" t="s">
        <v>8</v>
      </c>
      <c r="C52" s="193" t="s">
        <v>112</v>
      </c>
      <c r="D52" s="432">
        <v>22.490500000000001</v>
      </c>
      <c r="E52" s="389">
        <v>22.760300000000001</v>
      </c>
    </row>
    <row r="53" spans="2:9" ht="13" thickBot="1">
      <c r="B53" s="196" t="s">
        <v>9</v>
      </c>
      <c r="C53" s="197" t="s">
        <v>41</v>
      </c>
      <c r="D53" s="434">
        <v>22.4602</v>
      </c>
      <c r="E53" s="390">
        <v>22.760300000000001</v>
      </c>
    </row>
    <row r="54" spans="2:9">
      <c r="B54" s="198"/>
      <c r="C54" s="199"/>
      <c r="D54" s="112"/>
      <c r="E54" s="112"/>
    </row>
    <row r="55" spans="2:9" ht="13.5">
      <c r="B55" s="449" t="s">
        <v>62</v>
      </c>
      <c r="C55" s="450"/>
      <c r="D55" s="450"/>
      <c r="E55" s="450"/>
    </row>
    <row r="56" spans="2:9" ht="15.75" customHeight="1" thickBot="1">
      <c r="B56" s="447" t="s">
        <v>113</v>
      </c>
      <c r="C56" s="451"/>
      <c r="D56" s="451"/>
      <c r="E56" s="451"/>
    </row>
    <row r="57" spans="2:9" ht="21.5" thickBot="1">
      <c r="B57" s="442" t="s">
        <v>42</v>
      </c>
      <c r="C57" s="443"/>
      <c r="D57" s="17" t="s">
        <v>119</v>
      </c>
      <c r="E57" s="18" t="s">
        <v>114</v>
      </c>
    </row>
    <row r="58" spans="2:9" ht="13">
      <c r="B58" s="19" t="s">
        <v>18</v>
      </c>
      <c r="C58" s="127" t="s">
        <v>43</v>
      </c>
      <c r="D58" s="128">
        <f>D59+D61+D69+D66</f>
        <v>117773610.48</v>
      </c>
      <c r="E58" s="30">
        <f>D58/E21</f>
        <v>0.99153990016240168</v>
      </c>
    </row>
    <row r="59" spans="2:9" ht="25">
      <c r="B59" s="194" t="s">
        <v>4</v>
      </c>
      <c r="C59" s="195" t="s">
        <v>44</v>
      </c>
      <c r="D59" s="80">
        <f>E12</f>
        <v>117773610.48</v>
      </c>
      <c r="E59" s="81">
        <f>D59/E21</f>
        <v>0.99153990016240168</v>
      </c>
    </row>
    <row r="60" spans="2:9" ht="25">
      <c r="B60" s="192" t="s">
        <v>6</v>
      </c>
      <c r="C60" s="193" t="s">
        <v>45</v>
      </c>
      <c r="D60" s="78">
        <v>0</v>
      </c>
      <c r="E60" s="79">
        <v>0</v>
      </c>
    </row>
    <row r="61" spans="2:9">
      <c r="B61" s="192" t="s">
        <v>8</v>
      </c>
      <c r="C61" s="193" t="s">
        <v>46</v>
      </c>
      <c r="D61" s="78">
        <v>0</v>
      </c>
      <c r="E61" s="79">
        <v>0</v>
      </c>
      <c r="G61" s="72"/>
      <c r="H61" s="72"/>
      <c r="I61" s="72"/>
    </row>
    <row r="62" spans="2:9">
      <c r="B62" s="192" t="s">
        <v>9</v>
      </c>
      <c r="C62" s="193" t="s">
        <v>47</v>
      </c>
      <c r="D62" s="78">
        <v>0</v>
      </c>
      <c r="E62" s="79">
        <v>0</v>
      </c>
      <c r="G62" s="72"/>
      <c r="H62" s="72"/>
      <c r="I62" s="72"/>
    </row>
    <row r="63" spans="2:9">
      <c r="B63" s="192" t="s">
        <v>29</v>
      </c>
      <c r="C63" s="193" t="s">
        <v>48</v>
      </c>
      <c r="D63" s="78">
        <v>0</v>
      </c>
      <c r="E63" s="79">
        <v>0</v>
      </c>
      <c r="G63" s="72"/>
      <c r="H63" s="72"/>
      <c r="I63" s="72"/>
    </row>
    <row r="64" spans="2:9">
      <c r="B64" s="194" t="s">
        <v>31</v>
      </c>
      <c r="C64" s="195" t="s">
        <v>49</v>
      </c>
      <c r="D64" s="80">
        <v>0</v>
      </c>
      <c r="E64" s="81">
        <v>0</v>
      </c>
      <c r="G64" s="163"/>
      <c r="H64" s="163"/>
      <c r="I64" s="163"/>
    </row>
    <row r="65" spans="2:9" ht="13.5" customHeight="1">
      <c r="B65" s="194" t="s">
        <v>33</v>
      </c>
      <c r="C65" s="195" t="s">
        <v>115</v>
      </c>
      <c r="D65" s="80">
        <v>0</v>
      </c>
      <c r="E65" s="81">
        <v>0</v>
      </c>
    </row>
    <row r="66" spans="2:9">
      <c r="B66" s="194" t="s">
        <v>50</v>
      </c>
      <c r="C66" s="195" t="s">
        <v>51</v>
      </c>
      <c r="D66" s="80">
        <v>0</v>
      </c>
      <c r="E66" s="81">
        <f>D66/E21</f>
        <v>0</v>
      </c>
      <c r="I66" s="72"/>
    </row>
    <row r="67" spans="2:9">
      <c r="B67" s="192" t="s">
        <v>52</v>
      </c>
      <c r="C67" s="193" t="s">
        <v>53</v>
      </c>
      <c r="D67" s="78">
        <v>0</v>
      </c>
      <c r="E67" s="79">
        <v>0</v>
      </c>
      <c r="I67" s="72"/>
    </row>
    <row r="68" spans="2:9">
      <c r="B68" s="192" t="s">
        <v>54</v>
      </c>
      <c r="C68" s="193" t="s">
        <v>55</v>
      </c>
      <c r="D68" s="78">
        <v>0</v>
      </c>
      <c r="E68" s="79">
        <v>0</v>
      </c>
      <c r="I68" s="72"/>
    </row>
    <row r="69" spans="2:9">
      <c r="B69" s="192" t="s">
        <v>56</v>
      </c>
      <c r="C69" s="193" t="s">
        <v>57</v>
      </c>
      <c r="D69" s="301">
        <v>0</v>
      </c>
      <c r="E69" s="79">
        <f>D69/E21</f>
        <v>0</v>
      </c>
      <c r="G69" s="72"/>
    </row>
    <row r="70" spans="2:9">
      <c r="B70" s="235" t="s">
        <v>58</v>
      </c>
      <c r="C70" s="234" t="s">
        <v>59</v>
      </c>
      <c r="D70" s="115">
        <v>0</v>
      </c>
      <c r="E70" s="116">
        <v>0</v>
      </c>
      <c r="G70" s="72"/>
    </row>
    <row r="71" spans="2:9" ht="13">
      <c r="B71" s="131" t="s">
        <v>23</v>
      </c>
      <c r="C71" s="122" t="s">
        <v>61</v>
      </c>
      <c r="D71" s="123">
        <f>E13</f>
        <v>1358562.78</v>
      </c>
      <c r="E71" s="66">
        <f>D71/E21</f>
        <v>1.1437784727456501E-2</v>
      </c>
    </row>
    <row r="72" spans="2:9" ht="13">
      <c r="B72" s="132" t="s">
        <v>60</v>
      </c>
      <c r="C72" s="118" t="s">
        <v>63</v>
      </c>
      <c r="D72" s="119">
        <f>E14</f>
        <v>0</v>
      </c>
      <c r="E72" s="120">
        <f>D72/E21</f>
        <v>0</v>
      </c>
    </row>
    <row r="73" spans="2:9" ht="13">
      <c r="B73" s="133" t="s">
        <v>62</v>
      </c>
      <c r="C73" s="23" t="s">
        <v>65</v>
      </c>
      <c r="D73" s="24">
        <f>E17</f>
        <v>353684.91</v>
      </c>
      <c r="E73" s="25">
        <f>D73/E21</f>
        <v>2.9776848898582565E-3</v>
      </c>
    </row>
    <row r="74" spans="2:9" ht="13">
      <c r="B74" s="131" t="s">
        <v>64</v>
      </c>
      <c r="C74" s="122" t="s">
        <v>66</v>
      </c>
      <c r="D74" s="123">
        <f>D58-D73+D72+D71</f>
        <v>118778488.35000001</v>
      </c>
      <c r="E74" s="66">
        <f>E58+E71+E72-E73</f>
        <v>0.99999999999999989</v>
      </c>
      <c r="G74" s="67"/>
      <c r="H74" s="67"/>
    </row>
    <row r="75" spans="2:9">
      <c r="B75" s="192" t="s">
        <v>4</v>
      </c>
      <c r="C75" s="193" t="s">
        <v>67</v>
      </c>
      <c r="D75" s="78">
        <f>D74</f>
        <v>118778488.35000001</v>
      </c>
      <c r="E75" s="79">
        <f>E74</f>
        <v>0.99999999999999989</v>
      </c>
      <c r="G75" s="67"/>
    </row>
    <row r="76" spans="2:9">
      <c r="B76" s="192" t="s">
        <v>6</v>
      </c>
      <c r="C76" s="193" t="s">
        <v>116</v>
      </c>
      <c r="D76" s="78">
        <v>0</v>
      </c>
      <c r="E76" s="79">
        <v>0</v>
      </c>
    </row>
    <row r="77" spans="2:9" ht="13" thickBot="1">
      <c r="B77" s="196" t="s">
        <v>8</v>
      </c>
      <c r="C77" s="197" t="s">
        <v>117</v>
      </c>
      <c r="D77" s="82">
        <v>0</v>
      </c>
      <c r="E77" s="83">
        <v>0</v>
      </c>
    </row>
    <row r="78" spans="2:9">
      <c r="B78" s="1"/>
      <c r="C78" s="1"/>
      <c r="D78" s="2"/>
      <c r="E78" s="2"/>
    </row>
    <row r="79" spans="2:9">
      <c r="B79" s="1"/>
      <c r="C79" s="1"/>
      <c r="D79" s="2"/>
      <c r="E79" s="2"/>
    </row>
    <row r="80" spans="2:9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7:C57"/>
    <mergeCell ref="B2:E2"/>
    <mergeCell ref="B3:E3"/>
    <mergeCell ref="B5:E5"/>
    <mergeCell ref="B6:E6"/>
    <mergeCell ref="B9:E9"/>
    <mergeCell ref="B8:E8"/>
    <mergeCell ref="B23:E23"/>
    <mergeCell ref="B24:E24"/>
    <mergeCell ref="B43:E43"/>
    <mergeCell ref="B44:E44"/>
    <mergeCell ref="B55:E55"/>
    <mergeCell ref="B56:E56"/>
    <mergeCell ref="B21:C21"/>
  </mergeCells>
  <phoneticPr fontId="10" type="noConversion"/>
  <pageMargins left="0.47244094488188981" right="0.74803149606299213" top="0.47244094488188981" bottom="0.47244094488188981" header="0.51181102362204722" footer="0.51181102362204722"/>
  <pageSetup paperSize="9" scale="7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usz2"/>
  <dimension ref="A1:L81"/>
  <sheetViews>
    <sheetView zoomScale="80" zoomScaleNormal="80" workbookViewId="0">
      <selection activeCell="A21" sqref="A21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8" width="17.81640625" customWidth="1"/>
    <col min="9" max="9" width="13.26953125" customWidth="1"/>
    <col min="10" max="10" width="16.81640625" customWidth="1"/>
    <col min="11" max="11" width="18.7265625" customWidth="1"/>
    <col min="12" max="12" width="15.26953125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6"/>
      <c r="C4" s="86"/>
      <c r="D4" s="148"/>
      <c r="E4" s="148"/>
    </row>
    <row r="5" spans="2:12" ht="14">
      <c r="B5" s="445" t="s">
        <v>1</v>
      </c>
      <c r="C5" s="445"/>
      <c r="D5" s="445"/>
      <c r="E5" s="445"/>
    </row>
    <row r="6" spans="2:12" ht="14">
      <c r="B6" s="446" t="s">
        <v>82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  <c r="G9" s="207"/>
    </row>
    <row r="10" spans="2:12" ht="13.5" thickBot="1">
      <c r="B10" s="324"/>
      <c r="C10" s="221" t="s">
        <v>2</v>
      </c>
      <c r="D10" s="256" t="s">
        <v>251</v>
      </c>
      <c r="E10" s="255" t="s">
        <v>255</v>
      </c>
      <c r="G10" s="72"/>
    </row>
    <row r="11" spans="2:12" ht="13">
      <c r="B11" s="91" t="s">
        <v>3</v>
      </c>
      <c r="C11" s="203" t="s">
        <v>106</v>
      </c>
      <c r="D11" s="391">
        <v>198086216.81000003</v>
      </c>
      <c r="E11" s="392">
        <f>SUM(E12:E14)</f>
        <v>170646717.96000001</v>
      </c>
    </row>
    <row r="12" spans="2:12">
      <c r="B12" s="181" t="s">
        <v>4</v>
      </c>
      <c r="C12" s="239" t="s">
        <v>5</v>
      </c>
      <c r="D12" s="393">
        <v>198019647.24000001</v>
      </c>
      <c r="E12" s="394">
        <f>175143485.69-4897819.97</f>
        <v>170245665.72</v>
      </c>
      <c r="G12" s="72"/>
      <c r="H12" s="72"/>
    </row>
    <row r="13" spans="2:12">
      <c r="B13" s="181" t="s">
        <v>6</v>
      </c>
      <c r="C13" s="239" t="s">
        <v>7</v>
      </c>
      <c r="D13" s="395">
        <v>17.3</v>
      </c>
      <c r="E13" s="396">
        <v>374602.87</v>
      </c>
      <c r="H13" s="72"/>
    </row>
    <row r="14" spans="2:12">
      <c r="B14" s="181" t="s">
        <v>8</v>
      </c>
      <c r="C14" s="239" t="s">
        <v>10</v>
      </c>
      <c r="D14" s="395">
        <v>66552.27</v>
      </c>
      <c r="E14" s="396">
        <f>E15</f>
        <v>26449.37</v>
      </c>
    </row>
    <row r="15" spans="2:12">
      <c r="B15" s="181" t="s">
        <v>103</v>
      </c>
      <c r="C15" s="239" t="s">
        <v>11</v>
      </c>
      <c r="D15" s="395">
        <v>66552.27</v>
      </c>
      <c r="E15" s="396">
        <v>26449.37</v>
      </c>
    </row>
    <row r="16" spans="2:12">
      <c r="B16" s="184" t="s">
        <v>104</v>
      </c>
      <c r="C16" s="240" t="s">
        <v>12</v>
      </c>
      <c r="D16" s="397">
        <v>0</v>
      </c>
      <c r="E16" s="398">
        <v>0</v>
      </c>
    </row>
    <row r="17" spans="2:11" ht="13">
      <c r="B17" s="8" t="s">
        <v>13</v>
      </c>
      <c r="C17" s="206" t="s">
        <v>65</v>
      </c>
      <c r="D17" s="399">
        <v>259662.68</v>
      </c>
      <c r="E17" s="400">
        <f>E18</f>
        <v>255272</v>
      </c>
    </row>
    <row r="18" spans="2:11">
      <c r="B18" s="181" t="s">
        <v>4</v>
      </c>
      <c r="C18" s="239" t="s">
        <v>11</v>
      </c>
      <c r="D18" s="397">
        <v>259662.68</v>
      </c>
      <c r="E18" s="398">
        <v>255272</v>
      </c>
    </row>
    <row r="19" spans="2:11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197826554.13000003</v>
      </c>
      <c r="E21" s="404">
        <f>E11-E17</f>
        <v>170391445.96000001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193904022.11000001</v>
      </c>
      <c r="E26" s="406">
        <f>D21</f>
        <v>197826554.13000003</v>
      </c>
      <c r="I26" s="161"/>
    </row>
    <row r="27" spans="2:11" ht="13">
      <c r="B27" s="8" t="s">
        <v>17</v>
      </c>
      <c r="C27" s="9" t="s">
        <v>108</v>
      </c>
      <c r="D27" s="407">
        <v>1070072.0499999933</v>
      </c>
      <c r="E27" s="376">
        <v>-3450470.8099999987</v>
      </c>
      <c r="F27" s="72"/>
      <c r="G27" s="242"/>
      <c r="H27" s="242"/>
      <c r="I27" s="215"/>
    </row>
    <row r="28" spans="2:11" ht="13">
      <c r="B28" s="8" t="s">
        <v>18</v>
      </c>
      <c r="C28" s="9" t="s">
        <v>19</v>
      </c>
      <c r="D28" s="407">
        <v>25899260.159999996</v>
      </c>
      <c r="E28" s="377">
        <v>19941152.460000001</v>
      </c>
      <c r="F28" s="72"/>
      <c r="G28" s="242"/>
      <c r="H28" s="242"/>
      <c r="I28" s="215"/>
    </row>
    <row r="29" spans="2:11">
      <c r="B29" s="189" t="s">
        <v>4</v>
      </c>
      <c r="C29" s="182" t="s">
        <v>20</v>
      </c>
      <c r="D29" s="408">
        <v>22747880.739999998</v>
      </c>
      <c r="E29" s="379">
        <v>18631238.93</v>
      </c>
      <c r="F29" s="72"/>
      <c r="G29" s="242"/>
      <c r="H29" s="242"/>
      <c r="I29" s="215"/>
    </row>
    <row r="30" spans="2:11">
      <c r="B30" s="189" t="s">
        <v>6</v>
      </c>
      <c r="C30" s="182" t="s">
        <v>21</v>
      </c>
      <c r="D30" s="408">
        <v>0</v>
      </c>
      <c r="E30" s="379">
        <v>0</v>
      </c>
      <c r="F30" s="72"/>
      <c r="G30" s="242"/>
      <c r="H30" s="242"/>
      <c r="I30" s="215"/>
    </row>
    <row r="31" spans="2:11">
      <c r="B31" s="189" t="s">
        <v>8</v>
      </c>
      <c r="C31" s="182" t="s">
        <v>22</v>
      </c>
      <c r="D31" s="408">
        <v>3151379.42</v>
      </c>
      <c r="E31" s="379">
        <v>1309913.5300000003</v>
      </c>
      <c r="F31" s="72"/>
      <c r="G31" s="242"/>
      <c r="H31" s="242"/>
      <c r="I31" s="215"/>
    </row>
    <row r="32" spans="2:11" ht="13">
      <c r="B32" s="93" t="s">
        <v>23</v>
      </c>
      <c r="C32" s="10" t="s">
        <v>24</v>
      </c>
      <c r="D32" s="407">
        <v>24829188.110000003</v>
      </c>
      <c r="E32" s="377">
        <v>23391623.27</v>
      </c>
      <c r="F32" s="72"/>
      <c r="G32" s="242"/>
      <c r="H32" s="242"/>
      <c r="I32" s="215"/>
    </row>
    <row r="33" spans="2:10">
      <c r="B33" s="189" t="s">
        <v>4</v>
      </c>
      <c r="C33" s="182" t="s">
        <v>25</v>
      </c>
      <c r="D33" s="408">
        <v>18786135.190000001</v>
      </c>
      <c r="E33" s="379">
        <v>18025290.039999999</v>
      </c>
      <c r="F33" s="72"/>
      <c r="G33" s="242"/>
      <c r="H33" s="242"/>
      <c r="I33" s="215"/>
    </row>
    <row r="34" spans="2:10">
      <c r="B34" s="189" t="s">
        <v>6</v>
      </c>
      <c r="C34" s="182" t="s">
        <v>26</v>
      </c>
      <c r="D34" s="408">
        <v>852119.51</v>
      </c>
      <c r="E34" s="379">
        <v>833819.01</v>
      </c>
      <c r="F34" s="72"/>
      <c r="G34" s="242"/>
      <c r="H34" s="242"/>
      <c r="I34" s="215"/>
    </row>
    <row r="35" spans="2:10">
      <c r="B35" s="189" t="s">
        <v>8</v>
      </c>
      <c r="C35" s="182" t="s">
        <v>27</v>
      </c>
      <c r="D35" s="408">
        <v>3517885.98</v>
      </c>
      <c r="E35" s="379">
        <v>3599530.3</v>
      </c>
      <c r="F35" s="72"/>
      <c r="G35" s="242"/>
      <c r="H35" s="242"/>
      <c r="I35" s="215"/>
    </row>
    <row r="36" spans="2:10">
      <c r="B36" s="189" t="s">
        <v>9</v>
      </c>
      <c r="C36" s="182" t="s">
        <v>28</v>
      </c>
      <c r="D36" s="408">
        <v>0</v>
      </c>
      <c r="E36" s="379">
        <v>0</v>
      </c>
      <c r="F36" s="72"/>
      <c r="G36" s="242"/>
      <c r="H36" s="242"/>
      <c r="I36" s="215"/>
    </row>
    <row r="37" spans="2:10" ht="2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242"/>
      <c r="H37" s="242"/>
      <c r="I37" s="215"/>
    </row>
    <row r="38" spans="2:10">
      <c r="B38" s="189" t="s">
        <v>31</v>
      </c>
      <c r="C38" s="182" t="s">
        <v>32</v>
      </c>
      <c r="D38" s="408">
        <v>0</v>
      </c>
      <c r="E38" s="379">
        <v>0</v>
      </c>
      <c r="F38" s="72"/>
      <c r="G38" s="242"/>
      <c r="H38" s="242"/>
      <c r="I38" s="215"/>
    </row>
    <row r="39" spans="2:10">
      <c r="B39" s="190" t="s">
        <v>33</v>
      </c>
      <c r="C39" s="191" t="s">
        <v>34</v>
      </c>
      <c r="D39" s="409">
        <v>1673047.4300000002</v>
      </c>
      <c r="E39" s="381">
        <v>932983.92</v>
      </c>
      <c r="F39" s="72"/>
      <c r="G39" s="242"/>
      <c r="H39" s="242"/>
      <c r="I39" s="215"/>
    </row>
    <row r="40" spans="2:10" ht="13.5" thickBot="1">
      <c r="B40" s="98" t="s">
        <v>35</v>
      </c>
      <c r="C40" s="99" t="s">
        <v>36</v>
      </c>
      <c r="D40" s="410">
        <v>2852459.97</v>
      </c>
      <c r="E40" s="411">
        <v>-23984637.359999999</v>
      </c>
      <c r="I40" s="161"/>
    </row>
    <row r="41" spans="2:10" ht="13.5" thickBot="1">
      <c r="B41" s="100" t="s">
        <v>37</v>
      </c>
      <c r="C41" s="101" t="s">
        <v>38</v>
      </c>
      <c r="D41" s="412">
        <v>197826554.13</v>
      </c>
      <c r="E41" s="404">
        <f>E26+E27+E40</f>
        <v>170391445.96000004</v>
      </c>
      <c r="F41" s="77"/>
      <c r="G41" s="67"/>
      <c r="I41" s="161"/>
    </row>
    <row r="42" spans="2:10" ht="13">
      <c r="B42" s="94"/>
      <c r="C42" s="94"/>
      <c r="D42" s="95"/>
      <c r="E42" s="95"/>
      <c r="F42" s="77"/>
    </row>
    <row r="43" spans="2:10" ht="13.5">
      <c r="B43" s="449" t="s">
        <v>60</v>
      </c>
      <c r="C43" s="450"/>
      <c r="D43" s="450"/>
      <c r="E43" s="450"/>
    </row>
    <row r="44" spans="2:10" ht="15.75" customHeight="1" thickBot="1">
      <c r="B44" s="447" t="s">
        <v>118</v>
      </c>
      <c r="C44" s="451"/>
      <c r="D44" s="451"/>
      <c r="E44" s="451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</row>
    <row r="46" spans="2:10" ht="13">
      <c r="B46" s="12" t="s">
        <v>18</v>
      </c>
      <c r="C46" s="29" t="s">
        <v>109</v>
      </c>
      <c r="D46" s="102"/>
      <c r="E46" s="27"/>
    </row>
    <row r="47" spans="2:10">
      <c r="B47" s="192" t="s">
        <v>4</v>
      </c>
      <c r="C47" s="193" t="s">
        <v>40</v>
      </c>
      <c r="D47" s="435">
        <v>8524112.8409000002</v>
      </c>
      <c r="E47" s="308">
        <v>8574667.7223000005</v>
      </c>
      <c r="G47" s="153"/>
    </row>
    <row r="48" spans="2:10">
      <c r="B48" s="194" t="s">
        <v>6</v>
      </c>
      <c r="C48" s="195" t="s">
        <v>41</v>
      </c>
      <c r="D48" s="435">
        <v>8574667.7223000005</v>
      </c>
      <c r="E48" s="308">
        <v>8369120.7412</v>
      </c>
      <c r="J48" s="160"/>
    </row>
    <row r="49" spans="2:7" ht="13">
      <c r="B49" s="121" t="s">
        <v>23</v>
      </c>
      <c r="C49" s="125" t="s">
        <v>110</v>
      </c>
      <c r="D49" s="436"/>
      <c r="E49" s="280"/>
    </row>
    <row r="50" spans="2:7">
      <c r="B50" s="192" t="s">
        <v>4</v>
      </c>
      <c r="C50" s="193" t="s">
        <v>40</v>
      </c>
      <c r="D50" s="435">
        <v>22.747700000000002</v>
      </c>
      <c r="E50" s="281">
        <v>23.071000000000002</v>
      </c>
      <c r="G50" s="180"/>
    </row>
    <row r="51" spans="2:7">
      <c r="B51" s="192" t="s">
        <v>6</v>
      </c>
      <c r="C51" s="193" t="s">
        <v>111</v>
      </c>
      <c r="D51" s="435">
        <v>22.747699999999998</v>
      </c>
      <c r="E51" s="281">
        <v>18.329999999999998</v>
      </c>
      <c r="G51" s="180"/>
    </row>
    <row r="52" spans="2:7">
      <c r="B52" s="192" t="s">
        <v>8</v>
      </c>
      <c r="C52" s="193" t="s">
        <v>112</v>
      </c>
      <c r="D52" s="435">
        <v>24.802299999999999</v>
      </c>
      <c r="E52" s="281">
        <v>23.348700000000001</v>
      </c>
    </row>
    <row r="53" spans="2:7" ht="13" thickBot="1">
      <c r="B53" s="196" t="s">
        <v>9</v>
      </c>
      <c r="C53" s="197" t="s">
        <v>41</v>
      </c>
      <c r="D53" s="309">
        <v>23.071000000000002</v>
      </c>
      <c r="E53" s="267">
        <v>20.359500000000001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D64+D69</f>
        <v>170245665.72</v>
      </c>
      <c r="E58" s="30">
        <f>D58/E21</f>
        <v>0.99914443921067353</v>
      </c>
    </row>
    <row r="59" spans="2:7" ht="25">
      <c r="B59" s="20" t="s">
        <v>4</v>
      </c>
      <c r="C59" s="21" t="s">
        <v>44</v>
      </c>
      <c r="D59" s="80">
        <v>0</v>
      </c>
      <c r="E59" s="81">
        <v>0</v>
      </c>
    </row>
    <row r="60" spans="2:7" ht="25">
      <c r="B60" s="13" t="s">
        <v>6</v>
      </c>
      <c r="C60" s="14" t="s">
        <v>45</v>
      </c>
      <c r="D60" s="78">
        <v>0</v>
      </c>
      <c r="E60" s="79">
        <v>0</v>
      </c>
    </row>
    <row r="61" spans="2:7">
      <c r="B61" s="13" t="s">
        <v>8</v>
      </c>
      <c r="C61" s="14" t="s">
        <v>46</v>
      </c>
      <c r="D61" s="78">
        <v>0</v>
      </c>
      <c r="E61" s="79">
        <v>0</v>
      </c>
    </row>
    <row r="62" spans="2:7">
      <c r="B62" s="13" t="s">
        <v>9</v>
      </c>
      <c r="C62" s="14" t="s">
        <v>47</v>
      </c>
      <c r="D62" s="78">
        <v>0</v>
      </c>
      <c r="E62" s="79">
        <v>0</v>
      </c>
    </row>
    <row r="63" spans="2:7">
      <c r="B63" s="13" t="s">
        <v>29</v>
      </c>
      <c r="C63" s="14" t="s">
        <v>48</v>
      </c>
      <c r="D63" s="78">
        <v>0</v>
      </c>
      <c r="E63" s="79">
        <v>0</v>
      </c>
    </row>
    <row r="64" spans="2:7">
      <c r="B64" s="20" t="s">
        <v>31</v>
      </c>
      <c r="C64" s="21" t="s">
        <v>49</v>
      </c>
      <c r="D64" s="80">
        <f>E12</f>
        <v>170245665.72</v>
      </c>
      <c r="E64" s="81">
        <f>D64/E21</f>
        <v>0.99914443921067353</v>
      </c>
      <c r="G64" s="72"/>
    </row>
    <row r="65" spans="2:7">
      <c r="B65" s="20" t="s">
        <v>33</v>
      </c>
      <c r="C65" s="21" t="s">
        <v>115</v>
      </c>
      <c r="D65" s="80">
        <v>0</v>
      </c>
      <c r="E65" s="81">
        <v>0</v>
      </c>
      <c r="G65" s="72"/>
    </row>
    <row r="66" spans="2:7">
      <c r="B66" s="20" t="s">
        <v>50</v>
      </c>
      <c r="C66" s="21" t="s">
        <v>51</v>
      </c>
      <c r="D66" s="80">
        <v>0</v>
      </c>
      <c r="E66" s="81">
        <v>0</v>
      </c>
    </row>
    <row r="67" spans="2:7">
      <c r="B67" s="13" t="s">
        <v>52</v>
      </c>
      <c r="C67" s="14" t="s">
        <v>53</v>
      </c>
      <c r="D67" s="78">
        <v>0</v>
      </c>
      <c r="E67" s="79">
        <v>0</v>
      </c>
    </row>
    <row r="68" spans="2:7">
      <c r="B68" s="13" t="s">
        <v>54</v>
      </c>
      <c r="C68" s="14" t="s">
        <v>55</v>
      </c>
      <c r="D68" s="78">
        <v>0</v>
      </c>
      <c r="E68" s="79">
        <v>0</v>
      </c>
    </row>
    <row r="69" spans="2:7">
      <c r="B69" s="13" t="s">
        <v>56</v>
      </c>
      <c r="C69" s="14" t="s">
        <v>57</v>
      </c>
      <c r="D69" s="310">
        <v>0</v>
      </c>
      <c r="E69" s="79">
        <f>D69/E21</f>
        <v>0</v>
      </c>
    </row>
    <row r="70" spans="2:7">
      <c r="B70" s="113" t="s">
        <v>58</v>
      </c>
      <c r="C70" s="114" t="s">
        <v>59</v>
      </c>
      <c r="D70" s="115">
        <v>0</v>
      </c>
      <c r="E70" s="116">
        <v>0</v>
      </c>
    </row>
    <row r="71" spans="2:7" ht="13">
      <c r="B71" s="121" t="s">
        <v>23</v>
      </c>
      <c r="C71" s="122" t="s">
        <v>61</v>
      </c>
      <c r="D71" s="123">
        <f>E13</f>
        <v>374602.87</v>
      </c>
      <c r="E71" s="81">
        <f>D71/E21</f>
        <v>2.1984840136161491E-3</v>
      </c>
    </row>
    <row r="72" spans="2:7" ht="13">
      <c r="B72" s="117" t="s">
        <v>60</v>
      </c>
      <c r="C72" s="118" t="s">
        <v>63</v>
      </c>
      <c r="D72" s="119">
        <f>E14</f>
        <v>26449.37</v>
      </c>
      <c r="E72" s="351">
        <f>D72/E21</f>
        <v>1.5522709987571254E-4</v>
      </c>
    </row>
    <row r="73" spans="2:7" ht="13">
      <c r="B73" s="22" t="s">
        <v>62</v>
      </c>
      <c r="C73" s="23" t="s">
        <v>65</v>
      </c>
      <c r="D73" s="24">
        <f>E17</f>
        <v>255272</v>
      </c>
      <c r="E73" s="25">
        <f>D73/E21</f>
        <v>1.4981503241654865E-3</v>
      </c>
    </row>
    <row r="74" spans="2:7" ht="13">
      <c r="B74" s="121" t="s">
        <v>64</v>
      </c>
      <c r="C74" s="122" t="s">
        <v>66</v>
      </c>
      <c r="D74" s="123">
        <f>D58+D71+D72-D73</f>
        <v>170391445.96000001</v>
      </c>
      <c r="E74" s="66">
        <f>E58+E71+E72-E73</f>
        <v>0.99999999999999989</v>
      </c>
    </row>
    <row r="75" spans="2:7">
      <c r="B75" s="13" t="s">
        <v>4</v>
      </c>
      <c r="C75" s="14" t="s">
        <v>67</v>
      </c>
      <c r="D75" s="78">
        <f>D74</f>
        <v>170391445.96000001</v>
      </c>
      <c r="E75" s="79">
        <f>E74</f>
        <v>0.99999999999999989</v>
      </c>
    </row>
    <row r="76" spans="2:7">
      <c r="B76" s="13" t="s">
        <v>6</v>
      </c>
      <c r="C76" s="14" t="s">
        <v>116</v>
      </c>
      <c r="D76" s="78">
        <v>0</v>
      </c>
      <c r="E76" s="79">
        <v>0</v>
      </c>
    </row>
    <row r="77" spans="2:7" ht="13" thickBot="1">
      <c r="B77" s="15" t="s">
        <v>8</v>
      </c>
      <c r="C77" s="16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  <pageSetup paperSize="9"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3"/>
  <dimension ref="A1:L81"/>
  <sheetViews>
    <sheetView zoomScale="80" zoomScaleNormal="80" workbookViewId="0">
      <selection activeCell="G1" sqref="G1:L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9.1796875" customWidth="1"/>
    <col min="8" max="8" width="14.453125" customWidth="1"/>
    <col min="9" max="9" width="7.1796875" customWidth="1"/>
    <col min="10" max="10" width="16.54296875" customWidth="1"/>
    <col min="11" max="11" width="10.1796875" customWidth="1"/>
    <col min="12" max="12" width="14.54296875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6"/>
      <c r="C4" s="86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83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  <c r="G9" s="208"/>
    </row>
    <row r="10" spans="2:12" ht="13.5" thickBot="1">
      <c r="B10" s="87"/>
      <c r="C10" s="76" t="s">
        <v>2</v>
      </c>
      <c r="D10" s="256" t="s">
        <v>251</v>
      </c>
      <c r="E10" s="255" t="s">
        <v>255</v>
      </c>
      <c r="G10" s="72"/>
    </row>
    <row r="11" spans="2:12" ht="13">
      <c r="B11" s="91" t="s">
        <v>3</v>
      </c>
      <c r="C11" s="203" t="s">
        <v>106</v>
      </c>
      <c r="D11" s="391">
        <v>300308484.52000004</v>
      </c>
      <c r="E11" s="392">
        <f>SUM(E12:E14)</f>
        <v>236866481.09999999</v>
      </c>
      <c r="H11" s="72"/>
    </row>
    <row r="12" spans="2:12">
      <c r="B12" s="181" t="s">
        <v>4</v>
      </c>
      <c r="C12" s="183" t="s">
        <v>5</v>
      </c>
      <c r="D12" s="393">
        <v>300262590.41000003</v>
      </c>
      <c r="E12" s="394">
        <f>241701838.38-5524705.97</f>
        <v>236177132.41</v>
      </c>
      <c r="G12" s="72"/>
      <c r="H12" s="72"/>
    </row>
    <row r="13" spans="2:12">
      <c r="B13" s="181" t="s">
        <v>6</v>
      </c>
      <c r="C13" s="183" t="s">
        <v>7</v>
      </c>
      <c r="D13" s="395">
        <v>1.55</v>
      </c>
      <c r="E13" s="396">
        <v>671860.57</v>
      </c>
      <c r="H13" s="72"/>
    </row>
    <row r="14" spans="2:12">
      <c r="B14" s="181" t="s">
        <v>8</v>
      </c>
      <c r="C14" s="183" t="s">
        <v>10</v>
      </c>
      <c r="D14" s="395">
        <v>45892.56</v>
      </c>
      <c r="E14" s="396">
        <f>E15</f>
        <v>17488.12</v>
      </c>
      <c r="G14" s="72"/>
      <c r="H14" s="72"/>
    </row>
    <row r="15" spans="2:12">
      <c r="B15" s="181" t="s">
        <v>103</v>
      </c>
      <c r="C15" s="183" t="s">
        <v>11</v>
      </c>
      <c r="D15" s="395">
        <v>45892.56</v>
      </c>
      <c r="E15" s="396">
        <v>17488.12</v>
      </c>
      <c r="H15" s="72"/>
    </row>
    <row r="16" spans="2:12">
      <c r="B16" s="184" t="s">
        <v>104</v>
      </c>
      <c r="C16" s="185" t="s">
        <v>12</v>
      </c>
      <c r="D16" s="397">
        <v>0</v>
      </c>
      <c r="E16" s="398">
        <v>0</v>
      </c>
      <c r="H16" s="72"/>
    </row>
    <row r="17" spans="2:11" ht="13">
      <c r="B17" s="8" t="s">
        <v>13</v>
      </c>
      <c r="C17" s="223" t="s">
        <v>65</v>
      </c>
      <c r="D17" s="399">
        <v>318735.87</v>
      </c>
      <c r="E17" s="400">
        <f>E18</f>
        <v>369035.42</v>
      </c>
    </row>
    <row r="18" spans="2:11">
      <c r="B18" s="181" t="s">
        <v>4</v>
      </c>
      <c r="C18" s="183" t="s">
        <v>11</v>
      </c>
      <c r="D18" s="397">
        <v>318735.87</v>
      </c>
      <c r="E18" s="398">
        <v>369035.42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.5" customHeight="1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299989748.65000004</v>
      </c>
      <c r="E21" s="404">
        <f>E11-E17</f>
        <v>236497445.68000001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6.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254067444.27000001</v>
      </c>
      <c r="E26" s="406">
        <f>D21</f>
        <v>299989748.65000004</v>
      </c>
    </row>
    <row r="27" spans="2:11" ht="13">
      <c r="B27" s="8" t="s">
        <v>17</v>
      </c>
      <c r="C27" s="9" t="s">
        <v>108</v>
      </c>
      <c r="D27" s="407">
        <v>-11860538.77</v>
      </c>
      <c r="E27" s="376">
        <v>-6088151.2699999996</v>
      </c>
      <c r="F27" s="72"/>
      <c r="G27" s="72"/>
      <c r="H27" s="242"/>
      <c r="I27" s="242"/>
      <c r="J27" s="215"/>
    </row>
    <row r="28" spans="2:11" ht="13">
      <c r="B28" s="8" t="s">
        <v>18</v>
      </c>
      <c r="C28" s="9" t="s">
        <v>19</v>
      </c>
      <c r="D28" s="407">
        <v>22751510.050000001</v>
      </c>
      <c r="E28" s="377">
        <v>23399723.190000001</v>
      </c>
      <c r="F28" s="72"/>
      <c r="G28" s="72"/>
      <c r="H28" s="242"/>
      <c r="I28" s="242"/>
      <c r="J28" s="215"/>
    </row>
    <row r="29" spans="2:11">
      <c r="B29" s="189" t="s">
        <v>4</v>
      </c>
      <c r="C29" s="182" t="s">
        <v>20</v>
      </c>
      <c r="D29" s="408">
        <v>21767701.59</v>
      </c>
      <c r="E29" s="379">
        <v>21819704.010000002</v>
      </c>
      <c r="F29" s="72"/>
      <c r="G29" s="72"/>
      <c r="H29" s="242"/>
      <c r="I29" s="242"/>
      <c r="J29" s="215"/>
    </row>
    <row r="30" spans="2:11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242"/>
      <c r="J30" s="215"/>
    </row>
    <row r="31" spans="2:11">
      <c r="B31" s="189" t="s">
        <v>8</v>
      </c>
      <c r="C31" s="182" t="s">
        <v>22</v>
      </c>
      <c r="D31" s="408">
        <v>983808.46</v>
      </c>
      <c r="E31" s="379">
        <v>1580019.18</v>
      </c>
      <c r="F31" s="72"/>
      <c r="G31" s="72"/>
      <c r="H31" s="242"/>
      <c r="I31" s="242"/>
      <c r="J31" s="215"/>
    </row>
    <row r="32" spans="2:11" ht="13">
      <c r="B32" s="93" t="s">
        <v>23</v>
      </c>
      <c r="C32" s="10" t="s">
        <v>24</v>
      </c>
      <c r="D32" s="407">
        <v>34612048.82</v>
      </c>
      <c r="E32" s="377">
        <v>29487874.460000001</v>
      </c>
      <c r="F32" s="72"/>
      <c r="G32" s="72"/>
      <c r="H32" s="242"/>
      <c r="I32" s="242"/>
      <c r="J32" s="215"/>
    </row>
    <row r="33" spans="2:10">
      <c r="B33" s="189" t="s">
        <v>4</v>
      </c>
      <c r="C33" s="182" t="s">
        <v>25</v>
      </c>
      <c r="D33" s="408">
        <v>25445688.890000001</v>
      </c>
      <c r="E33" s="379">
        <v>21197622.489999998</v>
      </c>
      <c r="F33" s="72"/>
      <c r="G33" s="72"/>
      <c r="H33" s="242"/>
      <c r="I33" s="242"/>
      <c r="J33" s="215"/>
    </row>
    <row r="34" spans="2:10">
      <c r="B34" s="189" t="s">
        <v>6</v>
      </c>
      <c r="C34" s="182" t="s">
        <v>26</v>
      </c>
      <c r="D34" s="408">
        <v>927137.23</v>
      </c>
      <c r="E34" s="379">
        <v>2125356.66</v>
      </c>
      <c r="F34" s="72"/>
      <c r="G34" s="72"/>
      <c r="H34" s="242"/>
      <c r="I34" s="242"/>
      <c r="J34" s="215"/>
    </row>
    <row r="35" spans="2:10">
      <c r="B35" s="189" t="s">
        <v>8</v>
      </c>
      <c r="C35" s="182" t="s">
        <v>27</v>
      </c>
      <c r="D35" s="408">
        <v>5398419.8300000001</v>
      </c>
      <c r="E35" s="379">
        <v>5457530.2599999998</v>
      </c>
      <c r="F35" s="72"/>
      <c r="G35" s="72"/>
      <c r="H35" s="242"/>
      <c r="I35" s="242"/>
      <c r="J35" s="215"/>
    </row>
    <row r="36" spans="2:10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242"/>
      <c r="J36" s="215"/>
    </row>
    <row r="37" spans="2:10" ht="2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72"/>
      <c r="H37" s="242"/>
      <c r="I37" s="242"/>
      <c r="J37" s="215"/>
    </row>
    <row r="38" spans="2:10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242"/>
      <c r="J38" s="215"/>
    </row>
    <row r="39" spans="2:10">
      <c r="B39" s="190" t="s">
        <v>33</v>
      </c>
      <c r="C39" s="191" t="s">
        <v>34</v>
      </c>
      <c r="D39" s="409">
        <v>2840802.87</v>
      </c>
      <c r="E39" s="381">
        <v>707365.05</v>
      </c>
      <c r="F39" s="72"/>
      <c r="G39" s="72"/>
      <c r="H39" s="242"/>
      <c r="I39" s="242"/>
      <c r="J39" s="215"/>
    </row>
    <row r="40" spans="2:10" ht="13.5" thickBot="1">
      <c r="B40" s="98" t="s">
        <v>35</v>
      </c>
      <c r="C40" s="99" t="s">
        <v>36</v>
      </c>
      <c r="D40" s="410">
        <v>57782843.149999999</v>
      </c>
      <c r="E40" s="411">
        <v>-57404151.700000003</v>
      </c>
    </row>
    <row r="41" spans="2:10" ht="13.5" thickBot="1">
      <c r="B41" s="100" t="s">
        <v>37</v>
      </c>
      <c r="C41" s="101" t="s">
        <v>38</v>
      </c>
      <c r="D41" s="412">
        <v>299989748.64999998</v>
      </c>
      <c r="E41" s="404">
        <f>E26+E27+E40</f>
        <v>236497445.68000007</v>
      </c>
      <c r="F41" s="77"/>
      <c r="G41" s="67"/>
    </row>
    <row r="42" spans="2:10" ht="13">
      <c r="B42" s="94"/>
      <c r="C42" s="94"/>
      <c r="D42" s="95"/>
      <c r="E42" s="95"/>
      <c r="F42" s="77"/>
    </row>
    <row r="43" spans="2:10" ht="13.5">
      <c r="B43" s="449" t="s">
        <v>60</v>
      </c>
      <c r="C43" s="450"/>
      <c r="D43" s="450"/>
      <c r="E43" s="450"/>
    </row>
    <row r="44" spans="2:10" ht="15.75" customHeight="1" thickBot="1">
      <c r="B44" s="447" t="s">
        <v>118</v>
      </c>
      <c r="C44" s="451"/>
      <c r="D44" s="451"/>
      <c r="E44" s="451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</row>
    <row r="46" spans="2:10" ht="13">
      <c r="B46" s="12" t="s">
        <v>18</v>
      </c>
      <c r="C46" s="29" t="s">
        <v>109</v>
      </c>
      <c r="D46" s="102"/>
      <c r="E46" s="27"/>
    </row>
    <row r="47" spans="2:10">
      <c r="B47" s="192" t="s">
        <v>4</v>
      </c>
      <c r="C47" s="193" t="s">
        <v>40</v>
      </c>
      <c r="D47" s="311">
        <v>11153316.624499999</v>
      </c>
      <c r="E47" s="283">
        <v>10753475.656500001</v>
      </c>
      <c r="G47" s="153"/>
    </row>
    <row r="48" spans="2:10">
      <c r="B48" s="194" t="s">
        <v>6</v>
      </c>
      <c r="C48" s="195" t="s">
        <v>41</v>
      </c>
      <c r="D48" s="311">
        <v>10753475.656500001</v>
      </c>
      <c r="E48" s="325">
        <v>10429495.1403</v>
      </c>
      <c r="G48" s="252"/>
      <c r="H48" s="252"/>
      <c r="I48" s="200"/>
      <c r="J48" s="20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22.779500000000002</v>
      </c>
      <c r="E50" s="284">
        <v>27.896999999999998</v>
      </c>
      <c r="G50" s="180"/>
    </row>
    <row r="51" spans="2:7">
      <c r="B51" s="192" t="s">
        <v>6</v>
      </c>
      <c r="C51" s="193" t="s">
        <v>111</v>
      </c>
      <c r="D51" s="311">
        <v>22.779499999999999</v>
      </c>
      <c r="E51" s="284">
        <v>19.246300000000002</v>
      </c>
      <c r="G51" s="180"/>
    </row>
    <row r="52" spans="2:7">
      <c r="B52" s="192" t="s">
        <v>8</v>
      </c>
      <c r="C52" s="193" t="s">
        <v>112</v>
      </c>
      <c r="D52" s="311">
        <v>29.695399999999999</v>
      </c>
      <c r="E52" s="284">
        <v>28.760200000000001</v>
      </c>
    </row>
    <row r="53" spans="2:7" ht="12.75" customHeight="1" thickBot="1">
      <c r="B53" s="196" t="s">
        <v>9</v>
      </c>
      <c r="C53" s="197" t="s">
        <v>41</v>
      </c>
      <c r="D53" s="309">
        <v>27.896999999999998</v>
      </c>
      <c r="E53" s="267">
        <v>22.675800000000002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D64+D69</f>
        <v>236177132.41</v>
      </c>
      <c r="E58" s="30">
        <f>D58/E21</f>
        <v>0.99864559522374963</v>
      </c>
    </row>
    <row r="59" spans="2:7" ht="25">
      <c r="B59" s="20" t="s">
        <v>4</v>
      </c>
      <c r="C59" s="21" t="s">
        <v>44</v>
      </c>
      <c r="D59" s="80">
        <v>0</v>
      </c>
      <c r="E59" s="81">
        <v>0</v>
      </c>
    </row>
    <row r="60" spans="2:7" ht="25">
      <c r="B60" s="1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3" t="s">
        <v>8</v>
      </c>
      <c r="C61" s="14" t="s">
        <v>46</v>
      </c>
      <c r="D61" s="78">
        <v>0</v>
      </c>
      <c r="E61" s="79">
        <v>0</v>
      </c>
      <c r="G61" s="72"/>
    </row>
    <row r="62" spans="2:7">
      <c r="B62" s="13" t="s">
        <v>9</v>
      </c>
      <c r="C62" s="14" t="s">
        <v>47</v>
      </c>
      <c r="D62" s="78">
        <v>0</v>
      </c>
      <c r="E62" s="79">
        <v>0</v>
      </c>
      <c r="G62" s="72"/>
    </row>
    <row r="63" spans="2:7">
      <c r="B63" s="13" t="s">
        <v>29</v>
      </c>
      <c r="C63" s="14" t="s">
        <v>48</v>
      </c>
      <c r="D63" s="78">
        <v>0</v>
      </c>
      <c r="E63" s="79">
        <v>0</v>
      </c>
    </row>
    <row r="64" spans="2:7">
      <c r="B64" s="20" t="s">
        <v>31</v>
      </c>
      <c r="C64" s="21" t="s">
        <v>49</v>
      </c>
      <c r="D64" s="80">
        <f>E12</f>
        <v>236177132.41</v>
      </c>
      <c r="E64" s="81">
        <f>D64/E21</f>
        <v>0.99864559522374963</v>
      </c>
      <c r="G64" s="72"/>
    </row>
    <row r="65" spans="2:5">
      <c r="B65" s="20" t="s">
        <v>33</v>
      </c>
      <c r="C65" s="21" t="s">
        <v>115</v>
      </c>
      <c r="D65" s="80">
        <v>0</v>
      </c>
      <c r="E65" s="81">
        <v>0</v>
      </c>
    </row>
    <row r="66" spans="2:5">
      <c r="B66" s="20" t="s">
        <v>50</v>
      </c>
      <c r="C66" s="21" t="s">
        <v>51</v>
      </c>
      <c r="D66" s="80">
        <v>0</v>
      </c>
      <c r="E66" s="81">
        <v>0</v>
      </c>
    </row>
    <row r="67" spans="2:5">
      <c r="B67" s="13" t="s">
        <v>52</v>
      </c>
      <c r="C67" s="14" t="s">
        <v>53</v>
      </c>
      <c r="D67" s="78">
        <v>0</v>
      </c>
      <c r="E67" s="79">
        <v>0</v>
      </c>
    </row>
    <row r="68" spans="2:5">
      <c r="B68" s="13" t="s">
        <v>54</v>
      </c>
      <c r="C68" s="14" t="s">
        <v>55</v>
      </c>
      <c r="D68" s="78">
        <v>0</v>
      </c>
      <c r="E68" s="79">
        <v>0</v>
      </c>
    </row>
    <row r="69" spans="2:5">
      <c r="B69" s="13" t="s">
        <v>56</v>
      </c>
      <c r="C69" s="14" t="s">
        <v>57</v>
      </c>
      <c r="D69" s="310">
        <v>0</v>
      </c>
      <c r="E69" s="79">
        <f>D69/E21</f>
        <v>0</v>
      </c>
    </row>
    <row r="70" spans="2:5">
      <c r="B70" s="113" t="s">
        <v>58</v>
      </c>
      <c r="C70" s="114" t="s">
        <v>59</v>
      </c>
      <c r="D70" s="115">
        <v>0</v>
      </c>
      <c r="E70" s="116">
        <v>0</v>
      </c>
    </row>
    <row r="71" spans="2:5" ht="13">
      <c r="B71" s="121" t="s">
        <v>23</v>
      </c>
      <c r="C71" s="122" t="s">
        <v>61</v>
      </c>
      <c r="D71" s="123">
        <f>E13</f>
        <v>671860.57</v>
      </c>
      <c r="E71" s="66">
        <f>D71/E21</f>
        <v>2.8408787590419944E-3</v>
      </c>
    </row>
    <row r="72" spans="2:5" ht="13">
      <c r="B72" s="117" t="s">
        <v>60</v>
      </c>
      <c r="C72" s="118" t="s">
        <v>63</v>
      </c>
      <c r="D72" s="119">
        <f>E14</f>
        <v>17488.12</v>
      </c>
      <c r="E72" s="120">
        <f>D72/E21</f>
        <v>7.3946337770018985E-5</v>
      </c>
    </row>
    <row r="73" spans="2:5" ht="13">
      <c r="B73" s="22" t="s">
        <v>62</v>
      </c>
      <c r="C73" s="23" t="s">
        <v>65</v>
      </c>
      <c r="D73" s="24">
        <f>E17</f>
        <v>369035.42</v>
      </c>
      <c r="E73" s="25">
        <f>D73/E21</f>
        <v>1.5604203205616626E-3</v>
      </c>
    </row>
    <row r="74" spans="2:5" ht="13">
      <c r="B74" s="121" t="s">
        <v>64</v>
      </c>
      <c r="C74" s="122" t="s">
        <v>66</v>
      </c>
      <c r="D74" s="123">
        <f>D58+D71+D72-D73</f>
        <v>236497445.68000001</v>
      </c>
      <c r="E74" s="66">
        <f>E58+E71+E72-E73</f>
        <v>0.99999999999999978</v>
      </c>
    </row>
    <row r="75" spans="2:5">
      <c r="B75" s="13" t="s">
        <v>4</v>
      </c>
      <c r="C75" s="14" t="s">
        <v>67</v>
      </c>
      <c r="D75" s="78">
        <f>D74</f>
        <v>236497445.68000001</v>
      </c>
      <c r="E75" s="79">
        <f>E74</f>
        <v>0.99999999999999978</v>
      </c>
    </row>
    <row r="76" spans="2:5">
      <c r="B76" s="1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5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" right="0.75" top="0.56999999999999995" bottom="0.51" header="0.5" footer="0.5"/>
  <pageSetup paperSize="9" scale="7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usz4"/>
  <dimension ref="A1:N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5" customWidth="1"/>
    <col min="11" max="11" width="10.81640625" customWidth="1"/>
    <col min="12" max="12" width="12.453125" bestFit="1" customWidth="1"/>
    <col min="14" max="14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6"/>
      <c r="C4" s="86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136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7"/>
      <c r="C10" s="76" t="s">
        <v>2</v>
      </c>
      <c r="D10" s="256" t="s">
        <v>251</v>
      </c>
      <c r="E10" s="255" t="s">
        <v>255</v>
      </c>
      <c r="G10" s="72"/>
    </row>
    <row r="11" spans="2:12" ht="13">
      <c r="B11" s="91" t="s">
        <v>3</v>
      </c>
      <c r="C11" s="129" t="s">
        <v>106</v>
      </c>
      <c r="D11" s="391">
        <v>79814185.329999998</v>
      </c>
      <c r="E11" s="392">
        <f>SUM(E12:E14)</f>
        <v>75290120.889999986</v>
      </c>
      <c r="H11" s="72"/>
    </row>
    <row r="12" spans="2:12">
      <c r="B12" s="181" t="s">
        <v>4</v>
      </c>
      <c r="C12" s="182" t="s">
        <v>5</v>
      </c>
      <c r="D12" s="393">
        <v>79769721.159999996</v>
      </c>
      <c r="E12" s="394">
        <f>76797901.36-1619685.48</f>
        <v>75178215.879999995</v>
      </c>
      <c r="G12" s="72"/>
      <c r="H12" s="72"/>
    </row>
    <row r="13" spans="2:12">
      <c r="B13" s="181" t="s">
        <v>6</v>
      </c>
      <c r="C13" s="183" t="s">
        <v>7</v>
      </c>
      <c r="D13" s="395">
        <v>11.24</v>
      </c>
      <c r="E13" s="396">
        <v>65019.35</v>
      </c>
      <c r="H13" s="72"/>
    </row>
    <row r="14" spans="2:12">
      <c r="B14" s="181" t="s">
        <v>8</v>
      </c>
      <c r="C14" s="183" t="s">
        <v>10</v>
      </c>
      <c r="D14" s="395">
        <v>44452.93</v>
      </c>
      <c r="E14" s="396">
        <f>E15</f>
        <v>46885.66</v>
      </c>
      <c r="H14" s="72"/>
    </row>
    <row r="15" spans="2:12">
      <c r="B15" s="181" t="s">
        <v>103</v>
      </c>
      <c r="C15" s="183" t="s">
        <v>11</v>
      </c>
      <c r="D15" s="395">
        <v>44452.93</v>
      </c>
      <c r="E15" s="396">
        <v>46885.66</v>
      </c>
      <c r="H15" s="72"/>
    </row>
    <row r="16" spans="2:12">
      <c r="B16" s="184" t="s">
        <v>104</v>
      </c>
      <c r="C16" s="185" t="s">
        <v>12</v>
      </c>
      <c r="D16" s="397">
        <v>0</v>
      </c>
      <c r="E16" s="398">
        <v>0</v>
      </c>
      <c r="H16" s="72"/>
    </row>
    <row r="17" spans="2:14" ht="13">
      <c r="B17" s="8" t="s">
        <v>13</v>
      </c>
      <c r="C17" s="10" t="s">
        <v>65</v>
      </c>
      <c r="D17" s="399">
        <v>103918.45</v>
      </c>
      <c r="E17" s="400">
        <f>E18</f>
        <v>830481.46</v>
      </c>
    </row>
    <row r="18" spans="2:14">
      <c r="B18" s="181" t="s">
        <v>4</v>
      </c>
      <c r="C18" s="182" t="s">
        <v>11</v>
      </c>
      <c r="D18" s="397">
        <v>103918.45</v>
      </c>
      <c r="E18" s="398">
        <v>830481.46</v>
      </c>
    </row>
    <row r="19" spans="2:14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4" ht="13.5" customHeight="1" thickBot="1">
      <c r="B20" s="186" t="s">
        <v>8</v>
      </c>
      <c r="C20" s="187" t="s">
        <v>14</v>
      </c>
      <c r="D20" s="401">
        <v>0</v>
      </c>
      <c r="E20" s="402">
        <v>0</v>
      </c>
      <c r="N20" s="72"/>
    </row>
    <row r="21" spans="2:14" ht="13.5" thickBot="1">
      <c r="B21" s="456" t="s">
        <v>107</v>
      </c>
      <c r="C21" s="457"/>
      <c r="D21" s="403">
        <v>79710266.879999995</v>
      </c>
      <c r="E21" s="404">
        <f>E11-E17</f>
        <v>74459639.429999992</v>
      </c>
      <c r="F21" s="77"/>
      <c r="G21" s="77"/>
      <c r="H21" s="168"/>
      <c r="J21" s="226"/>
      <c r="K21" s="168"/>
    </row>
    <row r="22" spans="2:14">
      <c r="B22" s="3"/>
      <c r="C22" s="6"/>
      <c r="D22" s="7"/>
      <c r="E22" s="7"/>
      <c r="G22" s="72"/>
    </row>
    <row r="23" spans="2:14" ht="13.5">
      <c r="B23" s="448" t="s">
        <v>101</v>
      </c>
      <c r="C23" s="458"/>
      <c r="D23" s="458"/>
      <c r="E23" s="458"/>
      <c r="G23" s="72"/>
    </row>
    <row r="24" spans="2:14" ht="15.75" customHeight="1" thickBot="1">
      <c r="B24" s="447" t="s">
        <v>102</v>
      </c>
      <c r="C24" s="459"/>
      <c r="D24" s="459"/>
      <c r="E24" s="459"/>
    </row>
    <row r="25" spans="2:14" ht="13.5" thickBot="1">
      <c r="B25" s="324"/>
      <c r="C25" s="188" t="s">
        <v>2</v>
      </c>
      <c r="D25" s="274" t="s">
        <v>251</v>
      </c>
      <c r="E25" s="245" t="s">
        <v>255</v>
      </c>
    </row>
    <row r="26" spans="2:14" ht="13">
      <c r="B26" s="96" t="s">
        <v>15</v>
      </c>
      <c r="C26" s="97" t="s">
        <v>16</v>
      </c>
      <c r="D26" s="413">
        <v>72599858.220000014</v>
      </c>
      <c r="E26" s="414">
        <f>D21</f>
        <v>79710266.879999995</v>
      </c>
      <c r="G26" s="74"/>
    </row>
    <row r="27" spans="2:14" ht="13">
      <c r="B27" s="8" t="s">
        <v>17</v>
      </c>
      <c r="C27" s="9" t="s">
        <v>108</v>
      </c>
      <c r="D27" s="415">
        <v>7024468.5900000036</v>
      </c>
      <c r="E27" s="313">
        <v>-5843279.2200000007</v>
      </c>
      <c r="F27" s="72"/>
      <c r="G27" s="154"/>
      <c r="H27" s="242"/>
      <c r="I27" s="242"/>
      <c r="J27" s="215"/>
    </row>
    <row r="28" spans="2:14" ht="13">
      <c r="B28" s="8" t="s">
        <v>18</v>
      </c>
      <c r="C28" s="9" t="s">
        <v>19</v>
      </c>
      <c r="D28" s="415">
        <v>24628658.920000002</v>
      </c>
      <c r="E28" s="313">
        <v>12330485.799999999</v>
      </c>
      <c r="F28" s="72"/>
      <c r="G28" s="72"/>
      <c r="H28" s="242"/>
      <c r="I28" s="242"/>
      <c r="J28" s="215"/>
    </row>
    <row r="29" spans="2:14">
      <c r="B29" s="189" t="s">
        <v>4</v>
      </c>
      <c r="C29" s="182" t="s">
        <v>20</v>
      </c>
      <c r="D29" s="416">
        <v>13201078.51</v>
      </c>
      <c r="E29" s="314">
        <v>9418308.6999999993</v>
      </c>
      <c r="F29" s="72"/>
      <c r="G29" s="72"/>
      <c r="H29" s="242"/>
      <c r="I29" s="242"/>
      <c r="J29" s="215"/>
    </row>
    <row r="30" spans="2:14">
      <c r="B30" s="189" t="s">
        <v>6</v>
      </c>
      <c r="C30" s="182" t="s">
        <v>21</v>
      </c>
      <c r="D30" s="416">
        <v>0</v>
      </c>
      <c r="E30" s="314">
        <v>0</v>
      </c>
      <c r="F30" s="72"/>
      <c r="G30" s="72"/>
      <c r="H30" s="242"/>
      <c r="I30" s="242"/>
      <c r="J30" s="215"/>
    </row>
    <row r="31" spans="2:14">
      <c r="B31" s="189" t="s">
        <v>8</v>
      </c>
      <c r="C31" s="182" t="s">
        <v>22</v>
      </c>
      <c r="D31" s="416">
        <v>11427580.41</v>
      </c>
      <c r="E31" s="314">
        <v>2912177.1</v>
      </c>
      <c r="F31" s="72"/>
      <c r="G31" s="72"/>
      <c r="H31" s="242"/>
      <c r="I31" s="242"/>
      <c r="J31" s="215"/>
    </row>
    <row r="32" spans="2:14" ht="13">
      <c r="B32" s="93" t="s">
        <v>23</v>
      </c>
      <c r="C32" s="10" t="s">
        <v>24</v>
      </c>
      <c r="D32" s="415">
        <v>17604190.329999998</v>
      </c>
      <c r="E32" s="313">
        <v>18173765.02</v>
      </c>
      <c r="F32" s="72"/>
      <c r="G32" s="154"/>
      <c r="H32" s="242"/>
      <c r="I32" s="242"/>
      <c r="J32" s="215"/>
    </row>
    <row r="33" spans="2:10">
      <c r="B33" s="189" t="s">
        <v>4</v>
      </c>
      <c r="C33" s="182" t="s">
        <v>25</v>
      </c>
      <c r="D33" s="416">
        <v>7707466.1500000004</v>
      </c>
      <c r="E33" s="314">
        <v>12658976.460000001</v>
      </c>
      <c r="F33" s="72"/>
      <c r="G33" s="72"/>
      <c r="H33" s="242"/>
      <c r="I33" s="242"/>
      <c r="J33" s="215"/>
    </row>
    <row r="34" spans="2:10">
      <c r="B34" s="189" t="s">
        <v>6</v>
      </c>
      <c r="C34" s="182" t="s">
        <v>26</v>
      </c>
      <c r="D34" s="416">
        <v>504099.2</v>
      </c>
      <c r="E34" s="314">
        <v>486158.14</v>
      </c>
      <c r="F34" s="72"/>
      <c r="G34" s="72"/>
      <c r="H34" s="242"/>
      <c r="I34" s="242"/>
      <c r="J34" s="215"/>
    </row>
    <row r="35" spans="2:10">
      <c r="B35" s="189" t="s">
        <v>8</v>
      </c>
      <c r="C35" s="182" t="s">
        <v>27</v>
      </c>
      <c r="D35" s="416">
        <v>1111562.3</v>
      </c>
      <c r="E35" s="314">
        <v>1167815.06</v>
      </c>
      <c r="F35" s="72"/>
      <c r="G35" s="72"/>
      <c r="H35" s="242"/>
      <c r="I35" s="242"/>
      <c r="J35" s="215"/>
    </row>
    <row r="36" spans="2:10">
      <c r="B36" s="189" t="s">
        <v>9</v>
      </c>
      <c r="C36" s="182" t="s">
        <v>28</v>
      </c>
      <c r="D36" s="416">
        <v>0</v>
      </c>
      <c r="E36" s="314">
        <v>0</v>
      </c>
      <c r="F36" s="72"/>
      <c r="G36" s="72"/>
      <c r="H36" s="242"/>
      <c r="I36" s="242"/>
      <c r="J36" s="215"/>
    </row>
    <row r="37" spans="2:10" ht="25">
      <c r="B37" s="189" t="s">
        <v>29</v>
      </c>
      <c r="C37" s="182" t="s">
        <v>30</v>
      </c>
      <c r="D37" s="416">
        <v>0</v>
      </c>
      <c r="E37" s="314">
        <v>0</v>
      </c>
      <c r="F37" s="72"/>
      <c r="G37" s="72"/>
      <c r="H37" s="242"/>
      <c r="I37" s="242"/>
      <c r="J37" s="215"/>
    </row>
    <row r="38" spans="2:10">
      <c r="B38" s="189" t="s">
        <v>31</v>
      </c>
      <c r="C38" s="182" t="s">
        <v>32</v>
      </c>
      <c r="D38" s="416">
        <v>0</v>
      </c>
      <c r="E38" s="314">
        <v>0</v>
      </c>
      <c r="F38" s="72"/>
      <c r="G38" s="72"/>
      <c r="H38" s="242"/>
      <c r="I38" s="242"/>
      <c r="J38" s="215"/>
    </row>
    <row r="39" spans="2:10">
      <c r="B39" s="190" t="s">
        <v>33</v>
      </c>
      <c r="C39" s="191" t="s">
        <v>34</v>
      </c>
      <c r="D39" s="417">
        <v>8281062.6799999997</v>
      </c>
      <c r="E39" s="314">
        <v>3860815.36</v>
      </c>
      <c r="F39" s="72"/>
      <c r="G39" s="72"/>
      <c r="H39" s="242"/>
      <c r="I39" s="242"/>
      <c r="J39" s="215"/>
    </row>
    <row r="40" spans="2:10" ht="13.5" thickBot="1">
      <c r="B40" s="98" t="s">
        <v>35</v>
      </c>
      <c r="C40" s="99" t="s">
        <v>36</v>
      </c>
      <c r="D40" s="418">
        <v>85940.07</v>
      </c>
      <c r="E40" s="419">
        <v>592651.77</v>
      </c>
      <c r="G40" s="74"/>
      <c r="H40" s="236"/>
      <c r="I40" s="154"/>
    </row>
    <row r="41" spans="2:10" ht="13.5" thickBot="1">
      <c r="B41" s="100" t="s">
        <v>37</v>
      </c>
      <c r="C41" s="101" t="s">
        <v>38</v>
      </c>
      <c r="D41" s="420">
        <v>79710266.88000001</v>
      </c>
      <c r="E41" s="372">
        <f>E26+E27+E40</f>
        <v>74459639.429999992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.75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1558649.7688</v>
      </c>
      <c r="E47" s="283">
        <v>1709035.2053</v>
      </c>
      <c r="G47" s="153"/>
    </row>
    <row r="48" spans="2:10">
      <c r="B48" s="194" t="s">
        <v>6</v>
      </c>
      <c r="C48" s="195" t="s">
        <v>41</v>
      </c>
      <c r="D48" s="311">
        <v>1709035.2053</v>
      </c>
      <c r="E48" s="308">
        <v>1583548.5364000001</v>
      </c>
      <c r="G48" s="252"/>
      <c r="H48" s="252"/>
      <c r="J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46.578700000000005</v>
      </c>
      <c r="E50" s="283">
        <v>46.640500000000003</v>
      </c>
      <c r="G50" s="216"/>
    </row>
    <row r="51" spans="2:7">
      <c r="B51" s="192" t="s">
        <v>6</v>
      </c>
      <c r="C51" s="193" t="s">
        <v>111</v>
      </c>
      <c r="D51" s="311">
        <v>46.575299999999999</v>
      </c>
      <c r="E51" s="283">
        <v>45.959800000000001</v>
      </c>
      <c r="G51" s="180"/>
    </row>
    <row r="52" spans="2:7">
      <c r="B52" s="192" t="s">
        <v>8</v>
      </c>
      <c r="C52" s="193" t="s">
        <v>112</v>
      </c>
      <c r="D52" s="311">
        <v>46.979900000000001</v>
      </c>
      <c r="E52" s="283">
        <v>47.039299999999997</v>
      </c>
    </row>
    <row r="53" spans="2:7" ht="13.5" customHeight="1" thickBot="1">
      <c r="B53" s="196" t="s">
        <v>9</v>
      </c>
      <c r="C53" s="197" t="s">
        <v>41</v>
      </c>
      <c r="D53" s="309">
        <v>46.640500000000003</v>
      </c>
      <c r="E53" s="326">
        <v>47.020800000000001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SUM(D59:D70)</f>
        <v>75178215.879999995</v>
      </c>
      <c r="E58" s="30">
        <f>D58/E21</f>
        <v>1.0096505496870629</v>
      </c>
    </row>
    <row r="59" spans="2:7" ht="25">
      <c r="B59" s="20" t="s">
        <v>4</v>
      </c>
      <c r="C59" s="21" t="s">
        <v>44</v>
      </c>
      <c r="D59" s="80">
        <v>0</v>
      </c>
      <c r="E59" s="81">
        <v>0</v>
      </c>
    </row>
    <row r="60" spans="2:7" ht="25">
      <c r="B60" s="1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3" t="s">
        <v>8</v>
      </c>
      <c r="C61" s="14" t="s">
        <v>46</v>
      </c>
      <c r="D61" s="78">
        <v>0</v>
      </c>
      <c r="E61" s="79">
        <v>0</v>
      </c>
    </row>
    <row r="62" spans="2:7">
      <c r="B62" s="13" t="s">
        <v>9</v>
      </c>
      <c r="C62" s="14" t="s">
        <v>47</v>
      </c>
      <c r="D62" s="78">
        <v>0</v>
      </c>
      <c r="E62" s="79">
        <v>0</v>
      </c>
      <c r="G62" s="72"/>
    </row>
    <row r="63" spans="2:7">
      <c r="B63" s="13" t="s">
        <v>29</v>
      </c>
      <c r="C63" s="14" t="s">
        <v>48</v>
      </c>
      <c r="D63" s="78">
        <v>0</v>
      </c>
      <c r="E63" s="79">
        <v>0</v>
      </c>
      <c r="G63" s="72"/>
    </row>
    <row r="64" spans="2:7">
      <c r="B64" s="20" t="s">
        <v>31</v>
      </c>
      <c r="C64" s="21" t="s">
        <v>49</v>
      </c>
      <c r="D64" s="315">
        <f>E12</f>
        <v>75178215.879999995</v>
      </c>
      <c r="E64" s="81">
        <f>D64/E21</f>
        <v>1.0096505496870629</v>
      </c>
    </row>
    <row r="65" spans="2:5">
      <c r="B65" s="20" t="s">
        <v>33</v>
      </c>
      <c r="C65" s="21" t="s">
        <v>115</v>
      </c>
      <c r="D65" s="80">
        <v>0</v>
      </c>
      <c r="E65" s="81">
        <v>0</v>
      </c>
    </row>
    <row r="66" spans="2:5">
      <c r="B66" s="20" t="s">
        <v>50</v>
      </c>
      <c r="C66" s="21" t="s">
        <v>51</v>
      </c>
      <c r="D66" s="80">
        <v>0</v>
      </c>
      <c r="E66" s="81">
        <v>0</v>
      </c>
    </row>
    <row r="67" spans="2:5">
      <c r="B67" s="13" t="s">
        <v>52</v>
      </c>
      <c r="C67" s="14" t="s">
        <v>53</v>
      </c>
      <c r="D67" s="78">
        <v>0</v>
      </c>
      <c r="E67" s="79">
        <v>0</v>
      </c>
    </row>
    <row r="68" spans="2:5">
      <c r="B68" s="13" t="s">
        <v>54</v>
      </c>
      <c r="C68" s="14" t="s">
        <v>55</v>
      </c>
      <c r="D68" s="78">
        <v>0</v>
      </c>
      <c r="E68" s="79">
        <v>0</v>
      </c>
    </row>
    <row r="69" spans="2:5">
      <c r="B69" s="13" t="s">
        <v>56</v>
      </c>
      <c r="C69" s="14" t="s">
        <v>57</v>
      </c>
      <c r="D69" s="310">
        <v>0</v>
      </c>
      <c r="E69" s="79">
        <f>D69/E21</f>
        <v>0</v>
      </c>
    </row>
    <row r="70" spans="2:5">
      <c r="B70" s="113" t="s">
        <v>58</v>
      </c>
      <c r="C70" s="114" t="s">
        <v>59</v>
      </c>
      <c r="D70" s="115">
        <v>0</v>
      </c>
      <c r="E70" s="116">
        <v>0</v>
      </c>
    </row>
    <row r="71" spans="2:5" ht="13">
      <c r="B71" s="121" t="s">
        <v>23</v>
      </c>
      <c r="C71" s="122" t="s">
        <v>61</v>
      </c>
      <c r="D71" s="123">
        <f>E13</f>
        <v>65019.35</v>
      </c>
      <c r="E71" s="66">
        <f>D71/E21</f>
        <v>8.732160200846141E-4</v>
      </c>
    </row>
    <row r="72" spans="2:5" ht="13">
      <c r="B72" s="117" t="s">
        <v>60</v>
      </c>
      <c r="C72" s="118" t="s">
        <v>63</v>
      </c>
      <c r="D72" s="119">
        <f>E14</f>
        <v>46885.66</v>
      </c>
      <c r="E72" s="120">
        <f>D72/E21</f>
        <v>6.2967884828501661E-4</v>
      </c>
    </row>
    <row r="73" spans="2:5" ht="13">
      <c r="B73" s="22" t="s">
        <v>62</v>
      </c>
      <c r="C73" s="23" t="s">
        <v>65</v>
      </c>
      <c r="D73" s="24">
        <f>E17</f>
        <v>830481.46</v>
      </c>
      <c r="E73" s="25">
        <f>D73/E21</f>
        <v>1.1153444555432492E-2</v>
      </c>
    </row>
    <row r="74" spans="2:5" ht="13">
      <c r="B74" s="121" t="s">
        <v>64</v>
      </c>
      <c r="C74" s="122" t="s">
        <v>66</v>
      </c>
      <c r="D74" s="123">
        <f>D58++D71+D72-D73</f>
        <v>74459639.429999992</v>
      </c>
      <c r="E74" s="66">
        <f>E58+E71+E72-E73</f>
        <v>0.99999999999999989</v>
      </c>
    </row>
    <row r="75" spans="2:5">
      <c r="B75" s="13" t="s">
        <v>4</v>
      </c>
      <c r="C75" s="14" t="s">
        <v>67</v>
      </c>
      <c r="D75" s="78">
        <f>D74</f>
        <v>74459639.429999992</v>
      </c>
      <c r="E75" s="79">
        <f>E74</f>
        <v>0.99999999999999989</v>
      </c>
    </row>
    <row r="76" spans="2:5">
      <c r="B76" s="1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5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000000000000004" right="0.75" top="0.51" bottom="0.33" header="0.5" footer="0.5"/>
  <pageSetup paperSize="9" scale="7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Arkusz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4.7265625" customWidth="1"/>
    <col min="11" max="11" width="15.81640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6"/>
      <c r="C4" s="86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84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  <c r="G9" s="207"/>
    </row>
    <row r="10" spans="2:12" ht="13.5" thickBot="1">
      <c r="B10" s="87"/>
      <c r="C10" s="76" t="s">
        <v>2</v>
      </c>
      <c r="D10" s="274" t="s">
        <v>251</v>
      </c>
      <c r="E10" s="245" t="s">
        <v>255</v>
      </c>
      <c r="G10" s="72"/>
      <c r="H10" s="72"/>
    </row>
    <row r="11" spans="2:12" ht="13">
      <c r="B11" s="91" t="s">
        <v>3</v>
      </c>
      <c r="C11" s="203" t="s">
        <v>106</v>
      </c>
      <c r="D11" s="391">
        <v>151103346.09999996</v>
      </c>
      <c r="E11" s="392">
        <f>SUM(E12:E14)</f>
        <v>129636446.61999999</v>
      </c>
      <c r="H11" s="72"/>
    </row>
    <row r="12" spans="2:12">
      <c r="B12" s="181" t="s">
        <v>4</v>
      </c>
      <c r="C12" s="239" t="s">
        <v>5</v>
      </c>
      <c r="D12" s="393">
        <v>151049064.89999998</v>
      </c>
      <c r="E12" s="394">
        <f>131915047.6-2601904.15</f>
        <v>129313143.44999999</v>
      </c>
      <c r="G12" s="72"/>
      <c r="H12" s="72"/>
    </row>
    <row r="13" spans="2:12">
      <c r="B13" s="181" t="s">
        <v>6</v>
      </c>
      <c r="C13" s="239" t="s">
        <v>7</v>
      </c>
      <c r="D13" s="395">
        <v>3.53</v>
      </c>
      <c r="E13" s="396">
        <v>323303.17</v>
      </c>
      <c r="H13" s="72"/>
    </row>
    <row r="14" spans="2:12">
      <c r="B14" s="181" t="s">
        <v>8</v>
      </c>
      <c r="C14" s="239" t="s">
        <v>10</v>
      </c>
      <c r="D14" s="395">
        <v>54277.67</v>
      </c>
      <c r="E14" s="396">
        <f>E15</f>
        <v>0</v>
      </c>
      <c r="H14" s="72"/>
    </row>
    <row r="15" spans="2:12">
      <c r="B15" s="181" t="s">
        <v>103</v>
      </c>
      <c r="C15" s="239" t="s">
        <v>11</v>
      </c>
      <c r="D15" s="395">
        <v>54277.67</v>
      </c>
      <c r="E15" s="396">
        <v>0</v>
      </c>
      <c r="H15" s="72"/>
    </row>
    <row r="16" spans="2:12">
      <c r="B16" s="184" t="s">
        <v>104</v>
      </c>
      <c r="C16" s="240" t="s">
        <v>12</v>
      </c>
      <c r="D16" s="397">
        <v>0</v>
      </c>
      <c r="E16" s="398">
        <v>0</v>
      </c>
    </row>
    <row r="17" spans="2:11" ht="13">
      <c r="B17" s="8" t="s">
        <v>13</v>
      </c>
      <c r="C17" s="206" t="s">
        <v>65</v>
      </c>
      <c r="D17" s="399">
        <v>193502.92</v>
      </c>
      <c r="E17" s="400">
        <f>E18</f>
        <v>285651.90000000002</v>
      </c>
    </row>
    <row r="18" spans="2:11">
      <c r="B18" s="181" t="s">
        <v>4</v>
      </c>
      <c r="C18" s="239" t="s">
        <v>11</v>
      </c>
      <c r="D18" s="397">
        <v>193502.92</v>
      </c>
      <c r="E18" s="398">
        <v>285651.90000000002</v>
      </c>
    </row>
    <row r="19" spans="2:11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150909843.17999998</v>
      </c>
      <c r="E21" s="404">
        <f>E11-E17</f>
        <v>129350794.71999998</v>
      </c>
      <c r="F21" s="77"/>
      <c r="G21" s="77"/>
      <c r="H21" s="168"/>
      <c r="J21" s="227"/>
      <c r="K21" s="67"/>
    </row>
    <row r="22" spans="2:11">
      <c r="B22" s="3"/>
      <c r="C22" s="6"/>
      <c r="D22" s="7"/>
      <c r="E22" s="7"/>
      <c r="G22" s="72"/>
    </row>
    <row r="23" spans="2:11" ht="15.5">
      <c r="B23" s="448"/>
      <c r="C23" s="458"/>
      <c r="D23" s="458"/>
      <c r="E23" s="458"/>
      <c r="G23" s="72"/>
    </row>
    <row r="24" spans="2:11" ht="16.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133447103.01000001</v>
      </c>
      <c r="E26" s="406">
        <f>D21</f>
        <v>150909843.17999998</v>
      </c>
      <c r="G26" s="74"/>
    </row>
    <row r="27" spans="2:11" ht="13">
      <c r="B27" s="8" t="s">
        <v>17</v>
      </c>
      <c r="C27" s="9" t="s">
        <v>108</v>
      </c>
      <c r="D27" s="407">
        <v>-2685798.1799999997</v>
      </c>
      <c r="E27" s="376">
        <v>-614640.36000000127</v>
      </c>
      <c r="F27" s="72"/>
      <c r="G27" s="154"/>
      <c r="H27" s="242"/>
      <c r="I27" s="242"/>
      <c r="J27" s="215"/>
    </row>
    <row r="28" spans="2:11" ht="13">
      <c r="B28" s="8" t="s">
        <v>18</v>
      </c>
      <c r="C28" s="9" t="s">
        <v>19</v>
      </c>
      <c r="D28" s="407">
        <v>13054906.32</v>
      </c>
      <c r="E28" s="377">
        <v>13134146.209999999</v>
      </c>
      <c r="F28" s="72"/>
      <c r="G28" s="154"/>
      <c r="H28" s="242"/>
      <c r="I28" s="242"/>
      <c r="J28" s="215"/>
    </row>
    <row r="29" spans="2:11">
      <c r="B29" s="189" t="s">
        <v>4</v>
      </c>
      <c r="C29" s="182" t="s">
        <v>20</v>
      </c>
      <c r="D29" s="408">
        <v>12358082.01</v>
      </c>
      <c r="E29" s="379">
        <v>12383421.439999999</v>
      </c>
      <c r="F29" s="72"/>
      <c r="G29" s="154"/>
      <c r="H29" s="242"/>
      <c r="I29" s="242"/>
      <c r="J29" s="215"/>
    </row>
    <row r="30" spans="2:11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242"/>
      <c r="J30" s="215"/>
    </row>
    <row r="31" spans="2:11">
      <c r="B31" s="189" t="s">
        <v>8</v>
      </c>
      <c r="C31" s="182" t="s">
        <v>22</v>
      </c>
      <c r="D31" s="408">
        <v>696824.31</v>
      </c>
      <c r="E31" s="379">
        <v>750724.77</v>
      </c>
      <c r="F31" s="72"/>
      <c r="G31" s="154"/>
      <c r="H31" s="242"/>
      <c r="I31" s="242"/>
      <c r="J31" s="215"/>
    </row>
    <row r="32" spans="2:11" ht="13">
      <c r="B32" s="93" t="s">
        <v>23</v>
      </c>
      <c r="C32" s="10" t="s">
        <v>24</v>
      </c>
      <c r="D32" s="407">
        <v>15740704.5</v>
      </c>
      <c r="E32" s="377">
        <v>13748786.57</v>
      </c>
      <c r="F32" s="72"/>
      <c r="G32" s="154"/>
      <c r="H32" s="242"/>
      <c r="I32" s="242"/>
      <c r="J32" s="215"/>
    </row>
    <row r="33" spans="2:10">
      <c r="B33" s="189" t="s">
        <v>4</v>
      </c>
      <c r="C33" s="182" t="s">
        <v>25</v>
      </c>
      <c r="D33" s="408">
        <v>11416802.93</v>
      </c>
      <c r="E33" s="379">
        <v>10064239.939999999</v>
      </c>
      <c r="F33" s="72"/>
      <c r="G33" s="154"/>
      <c r="H33" s="242"/>
      <c r="I33" s="242"/>
      <c r="J33" s="215"/>
    </row>
    <row r="34" spans="2:10">
      <c r="B34" s="189" t="s">
        <v>6</v>
      </c>
      <c r="C34" s="182" t="s">
        <v>26</v>
      </c>
      <c r="D34" s="408">
        <v>431908.55</v>
      </c>
      <c r="E34" s="379">
        <v>512078.78</v>
      </c>
      <c r="F34" s="72"/>
      <c r="G34" s="154"/>
      <c r="H34" s="242"/>
      <c r="I34" s="242"/>
      <c r="J34" s="215"/>
    </row>
    <row r="35" spans="2:10">
      <c r="B35" s="189" t="s">
        <v>8</v>
      </c>
      <c r="C35" s="182" t="s">
        <v>27</v>
      </c>
      <c r="D35" s="408">
        <v>2719316.5</v>
      </c>
      <c r="E35" s="379">
        <v>2757185.65</v>
      </c>
      <c r="F35" s="72"/>
      <c r="G35" s="154"/>
      <c r="H35" s="242"/>
      <c r="I35" s="242"/>
      <c r="J35" s="215"/>
    </row>
    <row r="36" spans="2:10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242"/>
      <c r="J36" s="215"/>
    </row>
    <row r="37" spans="2:10" ht="2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154"/>
      <c r="H37" s="242"/>
      <c r="I37" s="242"/>
      <c r="J37" s="215"/>
    </row>
    <row r="38" spans="2:10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242"/>
      <c r="J38" s="215"/>
    </row>
    <row r="39" spans="2:10">
      <c r="B39" s="190" t="s">
        <v>33</v>
      </c>
      <c r="C39" s="191" t="s">
        <v>34</v>
      </c>
      <c r="D39" s="409">
        <v>1172676.52</v>
      </c>
      <c r="E39" s="381">
        <v>415282.2</v>
      </c>
      <c r="F39" s="72"/>
      <c r="G39" s="154"/>
      <c r="H39" s="242"/>
      <c r="I39" s="242"/>
      <c r="J39" s="215"/>
    </row>
    <row r="40" spans="2:10" ht="13.5" thickBot="1">
      <c r="B40" s="98" t="s">
        <v>35</v>
      </c>
      <c r="C40" s="99" t="s">
        <v>36</v>
      </c>
      <c r="D40" s="410">
        <v>20148538.350000001</v>
      </c>
      <c r="E40" s="411">
        <v>-20944408.100000001</v>
      </c>
      <c r="G40" s="74"/>
      <c r="J40" s="161"/>
    </row>
    <row r="41" spans="2:10" ht="13.5" thickBot="1">
      <c r="B41" s="100" t="s">
        <v>37</v>
      </c>
      <c r="C41" s="101" t="s">
        <v>38</v>
      </c>
      <c r="D41" s="412">
        <v>150909843.18000001</v>
      </c>
      <c r="E41" s="404">
        <f>E26+E27+E40</f>
        <v>129350794.71999997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5.75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224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9286406.0077999998</v>
      </c>
      <c r="E47" s="283">
        <v>9151070.1674000006</v>
      </c>
      <c r="G47" s="225"/>
    </row>
    <row r="48" spans="2:10">
      <c r="B48" s="194" t="s">
        <v>6</v>
      </c>
      <c r="C48" s="195" t="s">
        <v>41</v>
      </c>
      <c r="D48" s="311">
        <v>9151070.1674000006</v>
      </c>
      <c r="E48" s="327">
        <v>9077550.2047999986</v>
      </c>
      <c r="G48" s="252"/>
      <c r="J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14.370200000000001</v>
      </c>
      <c r="E50" s="150">
        <v>16.4909</v>
      </c>
      <c r="G50" s="216"/>
    </row>
    <row r="51" spans="2:7">
      <c r="B51" s="192" t="s">
        <v>6</v>
      </c>
      <c r="C51" s="193" t="s">
        <v>111</v>
      </c>
      <c r="D51" s="311">
        <v>14.370200000000001</v>
      </c>
      <c r="E51" s="150">
        <v>12.476800000000001</v>
      </c>
      <c r="G51" s="180"/>
    </row>
    <row r="52" spans="2:7" ht="12.75" customHeight="1">
      <c r="B52" s="192" t="s">
        <v>8</v>
      </c>
      <c r="C52" s="193" t="s">
        <v>112</v>
      </c>
      <c r="D52" s="311">
        <v>17.532900000000001</v>
      </c>
      <c r="E52" s="150">
        <v>16.9269</v>
      </c>
    </row>
    <row r="53" spans="2:7" ht="13" thickBot="1">
      <c r="B53" s="196" t="s">
        <v>9</v>
      </c>
      <c r="C53" s="197" t="s">
        <v>41</v>
      </c>
      <c r="D53" s="309">
        <v>16.4909</v>
      </c>
      <c r="E53" s="328">
        <v>14.249500000000001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SUM(D59:D70)</f>
        <v>129313143.44999999</v>
      </c>
      <c r="E58" s="30">
        <f>D58/E21</f>
        <v>0.99970892123174426</v>
      </c>
    </row>
    <row r="59" spans="2:7" ht="25">
      <c r="B59" s="20" t="s">
        <v>4</v>
      </c>
      <c r="C59" s="21" t="s">
        <v>44</v>
      </c>
      <c r="D59" s="80">
        <v>0</v>
      </c>
      <c r="E59" s="81">
        <v>0</v>
      </c>
    </row>
    <row r="60" spans="2:7" ht="24" customHeight="1">
      <c r="B60" s="13" t="s">
        <v>6</v>
      </c>
      <c r="C60" s="14" t="s">
        <v>45</v>
      </c>
      <c r="D60" s="78">
        <v>0</v>
      </c>
      <c r="E60" s="79">
        <v>0</v>
      </c>
    </row>
    <row r="61" spans="2:7">
      <c r="B61" s="13" t="s">
        <v>8</v>
      </c>
      <c r="C61" s="14" t="s">
        <v>46</v>
      </c>
      <c r="D61" s="78">
        <v>0</v>
      </c>
      <c r="E61" s="79">
        <v>0</v>
      </c>
    </row>
    <row r="62" spans="2:7">
      <c r="B62" s="13" t="s">
        <v>9</v>
      </c>
      <c r="C62" s="14" t="s">
        <v>47</v>
      </c>
      <c r="D62" s="78">
        <v>0</v>
      </c>
      <c r="E62" s="79">
        <v>0</v>
      </c>
    </row>
    <row r="63" spans="2:7">
      <c r="B63" s="13" t="s">
        <v>29</v>
      </c>
      <c r="C63" s="14" t="s">
        <v>48</v>
      </c>
      <c r="D63" s="78">
        <v>0</v>
      </c>
      <c r="E63" s="79">
        <v>0</v>
      </c>
    </row>
    <row r="64" spans="2:7">
      <c r="B64" s="20" t="s">
        <v>31</v>
      </c>
      <c r="C64" s="21" t="s">
        <v>49</v>
      </c>
      <c r="D64" s="315">
        <f>E12</f>
        <v>129313143.44999999</v>
      </c>
      <c r="E64" s="81">
        <f>D64/E21</f>
        <v>0.99970892123174426</v>
      </c>
      <c r="G64" s="72"/>
    </row>
    <row r="65" spans="2:7">
      <c r="B65" s="20" t="s">
        <v>33</v>
      </c>
      <c r="C65" s="21" t="s">
        <v>115</v>
      </c>
      <c r="D65" s="80">
        <v>0</v>
      </c>
      <c r="E65" s="81">
        <v>0</v>
      </c>
      <c r="G65" s="72"/>
    </row>
    <row r="66" spans="2:7">
      <c r="B66" s="20" t="s">
        <v>50</v>
      </c>
      <c r="C66" s="21" t="s">
        <v>51</v>
      </c>
      <c r="D66" s="80">
        <v>0</v>
      </c>
      <c r="E66" s="81">
        <v>0</v>
      </c>
      <c r="G66" s="72"/>
    </row>
    <row r="67" spans="2:7">
      <c r="B67" s="13" t="s">
        <v>52</v>
      </c>
      <c r="C67" s="14" t="s">
        <v>53</v>
      </c>
      <c r="D67" s="78">
        <v>0</v>
      </c>
      <c r="E67" s="79">
        <v>0</v>
      </c>
    </row>
    <row r="68" spans="2:7">
      <c r="B68" s="13" t="s">
        <v>54</v>
      </c>
      <c r="C68" s="14" t="s">
        <v>55</v>
      </c>
      <c r="D68" s="78">
        <v>0</v>
      </c>
      <c r="E68" s="79">
        <v>0</v>
      </c>
    </row>
    <row r="69" spans="2:7">
      <c r="B69" s="13" t="s">
        <v>56</v>
      </c>
      <c r="C69" s="14" t="s">
        <v>57</v>
      </c>
      <c r="D69" s="310">
        <v>0</v>
      </c>
      <c r="E69" s="79">
        <f>D69/E21</f>
        <v>0</v>
      </c>
    </row>
    <row r="70" spans="2:7">
      <c r="B70" s="113" t="s">
        <v>58</v>
      </c>
      <c r="C70" s="114" t="s">
        <v>59</v>
      </c>
      <c r="D70" s="115">
        <v>0</v>
      </c>
      <c r="E70" s="116">
        <v>0</v>
      </c>
    </row>
    <row r="71" spans="2:7" ht="13">
      <c r="B71" s="121" t="s">
        <v>23</v>
      </c>
      <c r="C71" s="122" t="s">
        <v>61</v>
      </c>
      <c r="D71" s="123">
        <f>E13</f>
        <v>323303.17</v>
      </c>
      <c r="E71" s="66">
        <f>D71/E21</f>
        <v>2.4994293285931506E-3</v>
      </c>
    </row>
    <row r="72" spans="2:7" ht="13">
      <c r="B72" s="117" t="s">
        <v>60</v>
      </c>
      <c r="C72" s="118" t="s">
        <v>63</v>
      </c>
      <c r="D72" s="119">
        <f>E14</f>
        <v>0</v>
      </c>
      <c r="E72" s="120">
        <f>D72/E21</f>
        <v>0</v>
      </c>
    </row>
    <row r="73" spans="2:7" ht="13">
      <c r="B73" s="22" t="s">
        <v>62</v>
      </c>
      <c r="C73" s="23" t="s">
        <v>65</v>
      </c>
      <c r="D73" s="24">
        <f>E17</f>
        <v>285651.90000000002</v>
      </c>
      <c r="E73" s="25">
        <f>D73/E21</f>
        <v>2.2083505603374006E-3</v>
      </c>
    </row>
    <row r="74" spans="2:7" ht="13">
      <c r="B74" s="121" t="s">
        <v>64</v>
      </c>
      <c r="C74" s="122" t="s">
        <v>66</v>
      </c>
      <c r="D74" s="123">
        <f>D58+D71+D72-D73</f>
        <v>129350794.71999998</v>
      </c>
      <c r="E74" s="66">
        <f>E58+E71+E72-E73</f>
        <v>1</v>
      </c>
    </row>
    <row r="75" spans="2:7">
      <c r="B75" s="13" t="s">
        <v>4</v>
      </c>
      <c r="C75" s="14" t="s">
        <v>67</v>
      </c>
      <c r="D75" s="78">
        <f>D74</f>
        <v>129350794.71999998</v>
      </c>
      <c r="E75" s="79">
        <f>E74</f>
        <v>1</v>
      </c>
    </row>
    <row r="76" spans="2:7">
      <c r="B76" s="13" t="s">
        <v>6</v>
      </c>
      <c r="C76" s="14" t="s">
        <v>116</v>
      </c>
      <c r="D76" s="78">
        <v>0</v>
      </c>
      <c r="E76" s="79">
        <v>0</v>
      </c>
    </row>
    <row r="77" spans="2:7" ht="13" thickBot="1">
      <c r="B77" s="15" t="s">
        <v>8</v>
      </c>
      <c r="C77" s="16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9" right="0.75" top="0.59" bottom="0.4" header="0.5" footer="0.5"/>
  <pageSetup paperSize="9" scale="7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Arkusz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5.7265625" customWidth="1"/>
    <col min="11" max="11" width="14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6"/>
      <c r="C4" s="86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85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  <c r="G9" s="207"/>
    </row>
    <row r="10" spans="2:12" ht="13.5" thickBot="1">
      <c r="B10" s="87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203" t="s">
        <v>106</v>
      </c>
      <c r="D11" s="391">
        <v>58137554.149999991</v>
      </c>
      <c r="E11" s="392">
        <f>SUM(E12:E14)</f>
        <v>46996861.670000002</v>
      </c>
    </row>
    <row r="12" spans="2:12">
      <c r="B12" s="107" t="s">
        <v>4</v>
      </c>
      <c r="C12" s="204" t="s">
        <v>5</v>
      </c>
      <c r="D12" s="393">
        <v>58137550.999999993</v>
      </c>
      <c r="E12" s="394">
        <f>47176488.58-370290.8</f>
        <v>46806197.780000001</v>
      </c>
      <c r="H12" s="72"/>
    </row>
    <row r="13" spans="2:12">
      <c r="B13" s="107" t="s">
        <v>6</v>
      </c>
      <c r="C13" s="204" t="s">
        <v>7</v>
      </c>
      <c r="D13" s="395">
        <v>3.15</v>
      </c>
      <c r="E13" s="396">
        <v>190663.89</v>
      </c>
      <c r="G13" s="72"/>
      <c r="H13" s="72"/>
    </row>
    <row r="14" spans="2:12">
      <c r="B14" s="107" t="s">
        <v>8</v>
      </c>
      <c r="C14" s="204" t="s">
        <v>10</v>
      </c>
      <c r="D14" s="395">
        <v>0</v>
      </c>
      <c r="E14" s="396">
        <f>E15</f>
        <v>0</v>
      </c>
      <c r="H14" s="72"/>
    </row>
    <row r="15" spans="2:12">
      <c r="B15" s="107" t="s">
        <v>103</v>
      </c>
      <c r="C15" s="204" t="s">
        <v>11</v>
      </c>
      <c r="D15" s="395">
        <v>0</v>
      </c>
      <c r="E15" s="396">
        <v>0</v>
      </c>
      <c r="H15" s="72"/>
    </row>
    <row r="16" spans="2:12">
      <c r="B16" s="108" t="s">
        <v>104</v>
      </c>
      <c r="C16" s="205" t="s">
        <v>12</v>
      </c>
      <c r="D16" s="397">
        <v>0</v>
      </c>
      <c r="E16" s="398">
        <v>0</v>
      </c>
      <c r="H16" s="72"/>
    </row>
    <row r="17" spans="2:11" ht="13">
      <c r="B17" s="8" t="s">
        <v>13</v>
      </c>
      <c r="C17" s="206" t="s">
        <v>65</v>
      </c>
      <c r="D17" s="399">
        <v>114237.87</v>
      </c>
      <c r="E17" s="400">
        <f>E18</f>
        <v>110355.46</v>
      </c>
      <c r="H17" s="72"/>
    </row>
    <row r="18" spans="2:11">
      <c r="B18" s="107" t="s">
        <v>4</v>
      </c>
      <c r="C18" s="204" t="s">
        <v>11</v>
      </c>
      <c r="D18" s="397">
        <v>114237.87</v>
      </c>
      <c r="E18" s="398">
        <v>110355.46</v>
      </c>
    </row>
    <row r="19" spans="2:11" ht="15" customHeight="1">
      <c r="B19" s="107" t="s">
        <v>6</v>
      </c>
      <c r="C19" s="204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58023316.279999994</v>
      </c>
      <c r="E21" s="404">
        <f>E11-E17</f>
        <v>46886506.210000001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6.5" customHeight="1" thickBot="1">
      <c r="B24" s="447" t="s">
        <v>102</v>
      </c>
      <c r="C24" s="461"/>
      <c r="D24" s="461"/>
      <c r="E24" s="461"/>
      <c r="K24" s="180"/>
    </row>
    <row r="25" spans="2:11" ht="13.5" thickBot="1">
      <c r="B25" s="87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48060498.840000004</v>
      </c>
      <c r="E26" s="406">
        <f>D21</f>
        <v>58023316.279999994</v>
      </c>
      <c r="G26" s="74"/>
    </row>
    <row r="27" spans="2:11" ht="13">
      <c r="B27" s="8" t="s">
        <v>17</v>
      </c>
      <c r="C27" s="9" t="s">
        <v>108</v>
      </c>
      <c r="D27" s="407">
        <v>-342578.81999999937</v>
      </c>
      <c r="E27" s="376">
        <v>238960.69000000041</v>
      </c>
      <c r="F27" s="72"/>
      <c r="G27" s="154"/>
      <c r="H27" s="242"/>
      <c r="I27" s="242"/>
      <c r="J27" s="215"/>
    </row>
    <row r="28" spans="2:11" ht="13">
      <c r="B28" s="8" t="s">
        <v>18</v>
      </c>
      <c r="C28" s="9" t="s">
        <v>19</v>
      </c>
      <c r="D28" s="407">
        <v>7173297.3600000003</v>
      </c>
      <c r="E28" s="377">
        <v>6093962.3800000008</v>
      </c>
      <c r="F28" s="72"/>
      <c r="G28" s="154"/>
      <c r="H28" s="242"/>
      <c r="I28" s="242"/>
      <c r="J28" s="215"/>
    </row>
    <row r="29" spans="2:11">
      <c r="B29" s="105" t="s">
        <v>4</v>
      </c>
      <c r="C29" s="5" t="s">
        <v>20</v>
      </c>
      <c r="D29" s="408">
        <v>6540567.6200000001</v>
      </c>
      <c r="E29" s="379">
        <v>5431225.2800000003</v>
      </c>
      <c r="F29" s="72"/>
      <c r="G29" s="154"/>
      <c r="H29" s="242"/>
      <c r="I29" s="242"/>
      <c r="J29" s="215"/>
    </row>
    <row r="30" spans="2:11">
      <c r="B30" s="105" t="s">
        <v>6</v>
      </c>
      <c r="C30" s="5" t="s">
        <v>21</v>
      </c>
      <c r="D30" s="408">
        <v>0</v>
      </c>
      <c r="E30" s="379">
        <v>0</v>
      </c>
      <c r="F30" s="72"/>
      <c r="G30" s="154"/>
      <c r="H30" s="242"/>
      <c r="I30" s="242"/>
      <c r="J30" s="215"/>
    </row>
    <row r="31" spans="2:11">
      <c r="B31" s="105" t="s">
        <v>8</v>
      </c>
      <c r="C31" s="5" t="s">
        <v>22</v>
      </c>
      <c r="D31" s="408">
        <v>632729.74</v>
      </c>
      <c r="E31" s="379">
        <v>662737.10000000009</v>
      </c>
      <c r="F31" s="72"/>
      <c r="G31" s="154"/>
      <c r="H31" s="242"/>
      <c r="I31" s="242"/>
      <c r="J31" s="215"/>
    </row>
    <row r="32" spans="2:11" ht="13">
      <c r="B32" s="93" t="s">
        <v>23</v>
      </c>
      <c r="C32" s="10" t="s">
        <v>24</v>
      </c>
      <c r="D32" s="407">
        <v>7515876.1799999997</v>
      </c>
      <c r="E32" s="377">
        <v>5855001.6900000004</v>
      </c>
      <c r="F32" s="72"/>
      <c r="G32" s="154"/>
      <c r="H32" s="242"/>
      <c r="I32" s="242"/>
      <c r="J32" s="215"/>
    </row>
    <row r="33" spans="2:10">
      <c r="B33" s="105" t="s">
        <v>4</v>
      </c>
      <c r="C33" s="5" t="s">
        <v>25</v>
      </c>
      <c r="D33" s="408">
        <v>4902645.24</v>
      </c>
      <c r="E33" s="379">
        <v>3751860.38</v>
      </c>
      <c r="F33" s="72"/>
      <c r="G33" s="154"/>
      <c r="H33" s="242"/>
      <c r="I33" s="242"/>
      <c r="J33" s="215"/>
    </row>
    <row r="34" spans="2:10">
      <c r="B34" s="105" t="s">
        <v>6</v>
      </c>
      <c r="C34" s="5" t="s">
        <v>26</v>
      </c>
      <c r="D34" s="408">
        <v>351839.6</v>
      </c>
      <c r="E34" s="379">
        <v>398395.17</v>
      </c>
      <c r="F34" s="72"/>
      <c r="G34" s="154"/>
      <c r="H34" s="242"/>
      <c r="I34" s="242"/>
      <c r="J34" s="215"/>
    </row>
    <row r="35" spans="2:10">
      <c r="B35" s="105" t="s">
        <v>8</v>
      </c>
      <c r="C35" s="5" t="s">
        <v>27</v>
      </c>
      <c r="D35" s="408">
        <v>1288125.8500000001</v>
      </c>
      <c r="E35" s="379">
        <v>1289462.22</v>
      </c>
      <c r="F35" s="72"/>
      <c r="G35" s="154"/>
      <c r="H35" s="242"/>
      <c r="I35" s="242"/>
      <c r="J35" s="215"/>
    </row>
    <row r="36" spans="2:10">
      <c r="B36" s="105" t="s">
        <v>9</v>
      </c>
      <c r="C36" s="5" t="s">
        <v>28</v>
      </c>
      <c r="D36" s="408">
        <v>0</v>
      </c>
      <c r="E36" s="379">
        <v>0</v>
      </c>
      <c r="F36" s="72"/>
      <c r="G36" s="154"/>
      <c r="H36" s="242"/>
      <c r="I36" s="242"/>
      <c r="J36" s="215"/>
    </row>
    <row r="37" spans="2:10" ht="25">
      <c r="B37" s="105" t="s">
        <v>29</v>
      </c>
      <c r="C37" s="5" t="s">
        <v>30</v>
      </c>
      <c r="D37" s="408">
        <v>0</v>
      </c>
      <c r="E37" s="379">
        <v>0</v>
      </c>
      <c r="F37" s="72"/>
      <c r="G37" s="154"/>
      <c r="H37" s="242"/>
      <c r="I37" s="242"/>
      <c r="J37" s="215"/>
    </row>
    <row r="38" spans="2:10">
      <c r="B38" s="105" t="s">
        <v>31</v>
      </c>
      <c r="C38" s="5" t="s">
        <v>32</v>
      </c>
      <c r="D38" s="408">
        <v>0</v>
      </c>
      <c r="E38" s="379">
        <v>0</v>
      </c>
      <c r="F38" s="72"/>
      <c r="G38" s="154"/>
      <c r="H38" s="242"/>
      <c r="I38" s="242"/>
      <c r="J38" s="215"/>
    </row>
    <row r="39" spans="2:10">
      <c r="B39" s="106" t="s">
        <v>33</v>
      </c>
      <c r="C39" s="11" t="s">
        <v>34</v>
      </c>
      <c r="D39" s="409">
        <v>973265.49</v>
      </c>
      <c r="E39" s="381">
        <v>415283.92</v>
      </c>
      <c r="F39" s="72"/>
      <c r="G39" s="154"/>
      <c r="H39" s="242"/>
      <c r="I39" s="242"/>
      <c r="J39" s="215"/>
    </row>
    <row r="40" spans="2:10" ht="13.5" thickBot="1">
      <c r="B40" s="98" t="s">
        <v>35</v>
      </c>
      <c r="C40" s="99" t="s">
        <v>36</v>
      </c>
      <c r="D40" s="410">
        <v>10305396.26</v>
      </c>
      <c r="E40" s="411">
        <v>-11375770.76</v>
      </c>
      <c r="G40" s="74"/>
    </row>
    <row r="41" spans="2:10" ht="13.5" thickBot="1">
      <c r="B41" s="100" t="s">
        <v>37</v>
      </c>
      <c r="C41" s="101" t="s">
        <v>38</v>
      </c>
      <c r="D41" s="412">
        <v>58023316.280000001</v>
      </c>
      <c r="E41" s="404">
        <f>E26+E27+E40</f>
        <v>46886506.209999993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5.75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87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4076313.5721999998</v>
      </c>
      <c r="E47" s="283">
        <v>4058935.7831000001</v>
      </c>
      <c r="G47" s="225"/>
    </row>
    <row r="48" spans="2:10">
      <c r="B48" s="194" t="s">
        <v>6</v>
      </c>
      <c r="C48" s="195" t="s">
        <v>41</v>
      </c>
      <c r="D48" s="311">
        <v>4058935.7831000001</v>
      </c>
      <c r="E48" s="329">
        <v>4073504.6143999998</v>
      </c>
      <c r="G48" s="252"/>
      <c r="J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11.7902</v>
      </c>
      <c r="E50" s="283">
        <v>14.295199999999999</v>
      </c>
      <c r="G50" s="216"/>
    </row>
    <row r="51" spans="2:7">
      <c r="B51" s="192" t="s">
        <v>6</v>
      </c>
      <c r="C51" s="193" t="s">
        <v>111</v>
      </c>
      <c r="D51" s="311">
        <v>11.7902</v>
      </c>
      <c r="E51" s="283">
        <v>9.7942</v>
      </c>
      <c r="G51" s="180"/>
    </row>
    <row r="52" spans="2:7" ht="12.75" customHeight="1">
      <c r="B52" s="192" t="s">
        <v>8</v>
      </c>
      <c r="C52" s="193" t="s">
        <v>112</v>
      </c>
      <c r="D52" s="311">
        <v>15.2463</v>
      </c>
      <c r="E52" s="283">
        <v>14.733000000000001</v>
      </c>
    </row>
    <row r="53" spans="2:7" ht="13" thickBot="1">
      <c r="B53" s="196" t="s">
        <v>9</v>
      </c>
      <c r="C53" s="197" t="s">
        <v>41</v>
      </c>
      <c r="D53" s="309">
        <v>14.295199999999999</v>
      </c>
      <c r="E53" s="267">
        <v>11.510100000000001</v>
      </c>
    </row>
    <row r="54" spans="2:7">
      <c r="B54" s="198"/>
      <c r="C54" s="199"/>
      <c r="D54" s="112"/>
      <c r="E54" s="112"/>
    </row>
    <row r="55" spans="2:7" ht="13.5">
      <c r="B55" s="449" t="s">
        <v>62</v>
      </c>
      <c r="C55" s="450"/>
      <c r="D55" s="450"/>
      <c r="E55" s="450"/>
    </row>
    <row r="56" spans="2:7" ht="18" customHeight="1" thickBot="1">
      <c r="B56" s="447" t="s">
        <v>113</v>
      </c>
      <c r="C56" s="451"/>
      <c r="D56" s="451"/>
      <c r="E56" s="451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SUM(D59:D70)</f>
        <v>46806197.780000001</v>
      </c>
      <c r="E58" s="30">
        <f>D58/E21</f>
        <v>0.9982871739335768</v>
      </c>
    </row>
    <row r="59" spans="2:7" ht="25">
      <c r="B59" s="285" t="s">
        <v>4</v>
      </c>
      <c r="C59" s="195" t="s">
        <v>44</v>
      </c>
      <c r="D59" s="80">
        <v>0</v>
      </c>
      <c r="E59" s="81">
        <v>0</v>
      </c>
    </row>
    <row r="60" spans="2:7" ht="24" customHeight="1">
      <c r="B60" s="286" t="s">
        <v>6</v>
      </c>
      <c r="C60" s="193" t="s">
        <v>45</v>
      </c>
      <c r="D60" s="78">
        <v>0</v>
      </c>
      <c r="E60" s="79">
        <v>0</v>
      </c>
    </row>
    <row r="61" spans="2:7">
      <c r="B61" s="286" t="s">
        <v>8</v>
      </c>
      <c r="C61" s="193" t="s">
        <v>46</v>
      </c>
      <c r="D61" s="78">
        <v>0</v>
      </c>
      <c r="E61" s="79">
        <v>0</v>
      </c>
    </row>
    <row r="62" spans="2:7">
      <c r="B62" s="286" t="s">
        <v>9</v>
      </c>
      <c r="C62" s="193" t="s">
        <v>47</v>
      </c>
      <c r="D62" s="78">
        <v>0</v>
      </c>
      <c r="E62" s="79">
        <v>0</v>
      </c>
    </row>
    <row r="63" spans="2:7">
      <c r="B63" s="286" t="s">
        <v>29</v>
      </c>
      <c r="C63" s="193" t="s">
        <v>48</v>
      </c>
      <c r="D63" s="78">
        <v>0</v>
      </c>
      <c r="E63" s="79">
        <v>0</v>
      </c>
    </row>
    <row r="64" spans="2:7">
      <c r="B64" s="285" t="s">
        <v>31</v>
      </c>
      <c r="C64" s="195" t="s">
        <v>49</v>
      </c>
      <c r="D64" s="315">
        <f>E12</f>
        <v>46806197.780000001</v>
      </c>
      <c r="E64" s="81">
        <f>D64/E21</f>
        <v>0.9982871739335768</v>
      </c>
    </row>
    <row r="65" spans="2:7">
      <c r="B65" s="285" t="s">
        <v>33</v>
      </c>
      <c r="C65" s="195" t="s">
        <v>115</v>
      </c>
      <c r="D65" s="80">
        <v>0</v>
      </c>
      <c r="E65" s="81">
        <v>0</v>
      </c>
      <c r="G65" s="72"/>
    </row>
    <row r="66" spans="2:7">
      <c r="B66" s="285" t="s">
        <v>50</v>
      </c>
      <c r="C66" s="195" t="s">
        <v>51</v>
      </c>
      <c r="D66" s="80">
        <v>0</v>
      </c>
      <c r="E66" s="81">
        <v>0</v>
      </c>
    </row>
    <row r="67" spans="2:7">
      <c r="B67" s="286" t="s">
        <v>52</v>
      </c>
      <c r="C67" s="193" t="s">
        <v>53</v>
      </c>
      <c r="D67" s="78">
        <v>0</v>
      </c>
      <c r="E67" s="79">
        <v>0</v>
      </c>
    </row>
    <row r="68" spans="2:7">
      <c r="B68" s="286" t="s">
        <v>54</v>
      </c>
      <c r="C68" s="193" t="s">
        <v>55</v>
      </c>
      <c r="D68" s="78">
        <v>0</v>
      </c>
      <c r="E68" s="79">
        <v>0</v>
      </c>
    </row>
    <row r="69" spans="2:7">
      <c r="B69" s="286" t="s">
        <v>56</v>
      </c>
      <c r="C69" s="193" t="s">
        <v>57</v>
      </c>
      <c r="D69" s="310">
        <v>0</v>
      </c>
      <c r="E69" s="79">
        <f>D69/E21</f>
        <v>0</v>
      </c>
    </row>
    <row r="70" spans="2:7">
      <c r="B70" s="287" t="s">
        <v>58</v>
      </c>
      <c r="C70" s="234" t="s">
        <v>59</v>
      </c>
      <c r="D70" s="115">
        <v>0</v>
      </c>
      <c r="E70" s="116">
        <v>0</v>
      </c>
    </row>
    <row r="71" spans="2:7" ht="13">
      <c r="B71" s="121" t="s">
        <v>23</v>
      </c>
      <c r="C71" s="122" t="s">
        <v>61</v>
      </c>
      <c r="D71" s="123">
        <f>E13</f>
        <v>190663.89</v>
      </c>
      <c r="E71" s="66">
        <f>D71/E21</f>
        <v>4.0664981337281865E-3</v>
      </c>
    </row>
    <row r="72" spans="2:7" ht="13">
      <c r="B72" s="117" t="s">
        <v>60</v>
      </c>
      <c r="C72" s="118" t="s">
        <v>63</v>
      </c>
      <c r="D72" s="119">
        <f>E14</f>
        <v>0</v>
      </c>
      <c r="E72" s="120">
        <f>D72/E21</f>
        <v>0</v>
      </c>
    </row>
    <row r="73" spans="2:7" ht="13">
      <c r="B73" s="22" t="s">
        <v>62</v>
      </c>
      <c r="C73" s="23" t="s">
        <v>65</v>
      </c>
      <c r="D73" s="24">
        <f>E17</f>
        <v>110355.46</v>
      </c>
      <c r="E73" s="25">
        <f>D73/E21</f>
        <v>2.3536720673050125E-3</v>
      </c>
    </row>
    <row r="74" spans="2:7" ht="13">
      <c r="B74" s="121" t="s">
        <v>64</v>
      </c>
      <c r="C74" s="122" t="s">
        <v>66</v>
      </c>
      <c r="D74" s="123">
        <f>D58+D71+D72-D73</f>
        <v>46886506.210000001</v>
      </c>
      <c r="E74" s="66">
        <f>E58+E71+E72-E73</f>
        <v>1</v>
      </c>
    </row>
    <row r="75" spans="2:7">
      <c r="B75" s="286" t="s">
        <v>4</v>
      </c>
      <c r="C75" s="193" t="s">
        <v>67</v>
      </c>
      <c r="D75" s="78">
        <f>D74</f>
        <v>46886506.210000001</v>
      </c>
      <c r="E75" s="79">
        <f>E74</f>
        <v>1</v>
      </c>
    </row>
    <row r="76" spans="2:7">
      <c r="B76" s="286" t="s">
        <v>6</v>
      </c>
      <c r="C76" s="193" t="s">
        <v>116</v>
      </c>
      <c r="D76" s="78">
        <v>0</v>
      </c>
      <c r="E76" s="79">
        <v>0</v>
      </c>
    </row>
    <row r="77" spans="2:7" ht="13" thickBot="1">
      <c r="B77" s="288" t="s">
        <v>8</v>
      </c>
      <c r="C77" s="197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1" right="0.75" top="0.51" bottom="0.36" header="0.5" footer="0.5"/>
  <pageSetup paperSize="9" scale="7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Arkusz7"/>
  <dimension ref="A1:L81"/>
  <sheetViews>
    <sheetView zoomScale="80" zoomScaleNormal="80" workbookViewId="0">
      <selection activeCell="A15" sqref="A15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7.54296875" customWidth="1"/>
    <col min="12" max="12" width="13.1796875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6"/>
      <c r="C4" s="86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86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7"/>
      <c r="C10" s="76" t="s">
        <v>2</v>
      </c>
      <c r="D10" s="274" t="s">
        <v>251</v>
      </c>
      <c r="E10" s="245" t="s">
        <v>255</v>
      </c>
      <c r="G10" s="72"/>
      <c r="I10" s="72"/>
    </row>
    <row r="11" spans="2:12" ht="13">
      <c r="B11" s="91" t="s">
        <v>3</v>
      </c>
      <c r="C11" s="203" t="s">
        <v>106</v>
      </c>
      <c r="D11" s="391">
        <v>76708931.560000017</v>
      </c>
      <c r="E11" s="392">
        <f>SUM(E12:E14)</f>
        <v>58192321.609999999</v>
      </c>
      <c r="I11" s="72"/>
    </row>
    <row r="12" spans="2:12">
      <c r="B12" s="181" t="s">
        <v>4</v>
      </c>
      <c r="C12" s="239" t="s">
        <v>5</v>
      </c>
      <c r="D12" s="393">
        <v>76700373.900000006</v>
      </c>
      <c r="E12" s="394">
        <f>58517609.09-363313.13</f>
        <v>58154295.960000001</v>
      </c>
      <c r="G12" s="72"/>
      <c r="I12" s="72"/>
    </row>
    <row r="13" spans="2:12">
      <c r="B13" s="181" t="s">
        <v>6</v>
      </c>
      <c r="C13" s="239" t="s">
        <v>7</v>
      </c>
      <c r="D13" s="395">
        <v>0.98</v>
      </c>
      <c r="E13" s="396">
        <v>3145.89</v>
      </c>
      <c r="I13" s="72"/>
    </row>
    <row r="14" spans="2:12">
      <c r="B14" s="181" t="s">
        <v>8</v>
      </c>
      <c r="C14" s="239" t="s">
        <v>10</v>
      </c>
      <c r="D14" s="395">
        <v>8556.68</v>
      </c>
      <c r="E14" s="396">
        <f>E15</f>
        <v>34879.760000000002</v>
      </c>
      <c r="G14" s="72"/>
      <c r="I14" s="72"/>
    </row>
    <row r="15" spans="2:12">
      <c r="B15" s="181" t="s">
        <v>103</v>
      </c>
      <c r="C15" s="239" t="s">
        <v>11</v>
      </c>
      <c r="D15" s="395">
        <v>8556.68</v>
      </c>
      <c r="E15" s="396">
        <v>34879.760000000002</v>
      </c>
      <c r="I15" s="72"/>
    </row>
    <row r="16" spans="2:12">
      <c r="B16" s="184" t="s">
        <v>104</v>
      </c>
      <c r="C16" s="240" t="s">
        <v>12</v>
      </c>
      <c r="D16" s="397">
        <v>0</v>
      </c>
      <c r="E16" s="398">
        <v>0</v>
      </c>
    </row>
    <row r="17" spans="2:11" ht="13">
      <c r="B17" s="8" t="s">
        <v>13</v>
      </c>
      <c r="C17" s="206" t="s">
        <v>65</v>
      </c>
      <c r="D17" s="399">
        <v>540245.54</v>
      </c>
      <c r="E17" s="400">
        <f>E18</f>
        <v>177746.89</v>
      </c>
    </row>
    <row r="18" spans="2:11">
      <c r="B18" s="181" t="s">
        <v>4</v>
      </c>
      <c r="C18" s="239" t="s">
        <v>11</v>
      </c>
      <c r="D18" s="397">
        <v>540245.54</v>
      </c>
      <c r="E18" s="398">
        <v>177746.89</v>
      </c>
    </row>
    <row r="19" spans="2:11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76168686.020000011</v>
      </c>
      <c r="E21" s="404">
        <f>E11-E17</f>
        <v>58014574.719999999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5.5">
      <c r="B23" s="448"/>
      <c r="C23" s="458"/>
      <c r="D23" s="458"/>
      <c r="E23" s="458"/>
      <c r="G23" s="72"/>
      <c r="K23" s="180"/>
    </row>
    <row r="24" spans="2:11" ht="17.2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64183857.089999996</v>
      </c>
      <c r="E26" s="406">
        <f>D21</f>
        <v>76168686.020000011</v>
      </c>
      <c r="G26" s="74"/>
    </row>
    <row r="27" spans="2:11" ht="13">
      <c r="B27" s="8" t="s">
        <v>17</v>
      </c>
      <c r="C27" s="9" t="s">
        <v>108</v>
      </c>
      <c r="D27" s="407">
        <v>636306.01999999955</v>
      </c>
      <c r="E27" s="376">
        <v>785313.23000000045</v>
      </c>
      <c r="F27" s="72"/>
      <c r="G27" s="154"/>
      <c r="H27" s="242"/>
      <c r="I27" s="242"/>
      <c r="J27" s="215"/>
    </row>
    <row r="28" spans="2:11" ht="13">
      <c r="B28" s="8" t="s">
        <v>18</v>
      </c>
      <c r="C28" s="9" t="s">
        <v>19</v>
      </c>
      <c r="D28" s="407">
        <v>25152392.609999999</v>
      </c>
      <c r="E28" s="377">
        <v>11675508.880000001</v>
      </c>
      <c r="F28" s="72"/>
      <c r="G28" s="154"/>
      <c r="H28" s="242"/>
      <c r="I28" s="242"/>
      <c r="J28" s="215"/>
    </row>
    <row r="29" spans="2:11">
      <c r="B29" s="189" t="s">
        <v>4</v>
      </c>
      <c r="C29" s="182" t="s">
        <v>20</v>
      </c>
      <c r="D29" s="408">
        <v>10293098.560000001</v>
      </c>
      <c r="E29" s="379">
        <v>7806580.4900000002</v>
      </c>
      <c r="F29" s="72"/>
      <c r="G29" s="154"/>
      <c r="H29" s="242"/>
      <c r="I29" s="242"/>
      <c r="J29" s="215"/>
    </row>
    <row r="30" spans="2:11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242"/>
      <c r="J30" s="215"/>
    </row>
    <row r="31" spans="2:11">
      <c r="B31" s="189" t="s">
        <v>8</v>
      </c>
      <c r="C31" s="182" t="s">
        <v>22</v>
      </c>
      <c r="D31" s="408">
        <v>14859294.050000001</v>
      </c>
      <c r="E31" s="379">
        <v>3868928.39</v>
      </c>
      <c r="F31" s="72"/>
      <c r="G31" s="154"/>
      <c r="H31" s="242"/>
      <c r="I31" s="242"/>
      <c r="J31" s="215"/>
    </row>
    <row r="32" spans="2:11" ht="13">
      <c r="B32" s="93" t="s">
        <v>23</v>
      </c>
      <c r="C32" s="10" t="s">
        <v>24</v>
      </c>
      <c r="D32" s="407">
        <v>24516086.59</v>
      </c>
      <c r="E32" s="377">
        <v>10890195.65</v>
      </c>
      <c r="F32" s="72"/>
      <c r="G32" s="154"/>
      <c r="H32" s="242"/>
      <c r="I32" s="242"/>
      <c r="J32" s="215"/>
    </row>
    <row r="33" spans="2:10">
      <c r="B33" s="189" t="s">
        <v>4</v>
      </c>
      <c r="C33" s="182" t="s">
        <v>25</v>
      </c>
      <c r="D33" s="408">
        <v>8654808.7899999991</v>
      </c>
      <c r="E33" s="379">
        <v>5864511.2999999998</v>
      </c>
      <c r="F33" s="72"/>
      <c r="G33" s="154"/>
      <c r="H33" s="242"/>
      <c r="I33" s="242"/>
      <c r="J33" s="215"/>
    </row>
    <row r="34" spans="2:10">
      <c r="B34" s="189" t="s">
        <v>6</v>
      </c>
      <c r="C34" s="182" t="s">
        <v>26</v>
      </c>
      <c r="D34" s="408">
        <v>125516.13</v>
      </c>
      <c r="E34" s="379">
        <v>193404.22</v>
      </c>
      <c r="F34" s="72"/>
      <c r="G34" s="154"/>
      <c r="H34" s="242"/>
      <c r="I34" s="242"/>
      <c r="J34" s="215"/>
    </row>
    <row r="35" spans="2:10">
      <c r="B35" s="189" t="s">
        <v>8</v>
      </c>
      <c r="C35" s="182" t="s">
        <v>27</v>
      </c>
      <c r="D35" s="408">
        <v>1211113.57</v>
      </c>
      <c r="E35" s="379">
        <v>1179343.3400000001</v>
      </c>
      <c r="F35" s="72"/>
      <c r="G35" s="154"/>
      <c r="H35" s="242"/>
      <c r="I35" s="242"/>
      <c r="J35" s="215"/>
    </row>
    <row r="36" spans="2:10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242"/>
      <c r="J36" s="215"/>
    </row>
    <row r="37" spans="2:10" ht="2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154"/>
      <c r="H37" s="242"/>
      <c r="I37" s="242"/>
      <c r="J37" s="215"/>
    </row>
    <row r="38" spans="2:10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242"/>
      <c r="J38" s="215"/>
    </row>
    <row r="39" spans="2:10">
      <c r="B39" s="190" t="s">
        <v>33</v>
      </c>
      <c r="C39" s="191" t="s">
        <v>34</v>
      </c>
      <c r="D39" s="409">
        <v>14524648.1</v>
      </c>
      <c r="E39" s="381">
        <v>3652936.79</v>
      </c>
      <c r="F39" s="72"/>
      <c r="G39" s="154"/>
      <c r="H39" s="242"/>
      <c r="I39" s="242"/>
      <c r="J39" s="215"/>
    </row>
    <row r="40" spans="2:10" ht="13.5" thickBot="1">
      <c r="B40" s="98" t="s">
        <v>35</v>
      </c>
      <c r="C40" s="99" t="s">
        <v>36</v>
      </c>
      <c r="D40" s="410">
        <v>11348522.91</v>
      </c>
      <c r="E40" s="411">
        <v>-18939424.530000001</v>
      </c>
      <c r="G40" s="154"/>
      <c r="H40" s="180"/>
      <c r="I40" s="180"/>
      <c r="J40" s="180"/>
    </row>
    <row r="41" spans="2:10" ht="13.5" thickBot="1">
      <c r="B41" s="100" t="s">
        <v>37</v>
      </c>
      <c r="C41" s="101" t="s">
        <v>38</v>
      </c>
      <c r="D41" s="412">
        <v>76168686.019999996</v>
      </c>
      <c r="E41" s="404">
        <f>E26+E27+E40</f>
        <v>58014574.720000014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7.25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3718993.9479</v>
      </c>
      <c r="E47" s="283">
        <v>3777786.9552000002</v>
      </c>
      <c r="G47" s="201"/>
    </row>
    <row r="48" spans="2:10">
      <c r="B48" s="194" t="s">
        <v>6</v>
      </c>
      <c r="C48" s="195" t="s">
        <v>41</v>
      </c>
      <c r="D48" s="311">
        <v>3777786.9552000002</v>
      </c>
      <c r="E48" s="329">
        <v>3807678.2612000001</v>
      </c>
      <c r="G48" s="252"/>
      <c r="H48" s="252"/>
      <c r="J48" s="160"/>
    </row>
    <row r="49" spans="2:7" ht="13">
      <c r="B49" s="121" t="s">
        <v>23</v>
      </c>
      <c r="C49" s="125" t="s">
        <v>110</v>
      </c>
      <c r="D49" s="312"/>
      <c r="E49" s="283"/>
    </row>
    <row r="50" spans="2:7">
      <c r="B50" s="192" t="s">
        <v>4</v>
      </c>
      <c r="C50" s="193" t="s">
        <v>40</v>
      </c>
      <c r="D50" s="311">
        <v>17.258400000000002</v>
      </c>
      <c r="E50" s="283">
        <v>20.162199999999999</v>
      </c>
      <c r="G50" s="216"/>
    </row>
    <row r="51" spans="2:7">
      <c r="B51" s="192" t="s">
        <v>6</v>
      </c>
      <c r="C51" s="193" t="s">
        <v>111</v>
      </c>
      <c r="D51" s="311">
        <v>17.258400000000002</v>
      </c>
      <c r="E51" s="283">
        <v>13.5603</v>
      </c>
      <c r="G51" s="180"/>
    </row>
    <row r="52" spans="2:7">
      <c r="B52" s="192" t="s">
        <v>8</v>
      </c>
      <c r="C52" s="193" t="s">
        <v>112</v>
      </c>
      <c r="D52" s="311">
        <v>22.044499999999999</v>
      </c>
      <c r="E52" s="283">
        <v>20.5578</v>
      </c>
    </row>
    <row r="53" spans="2:7" ht="13" thickBot="1">
      <c r="B53" s="196" t="s">
        <v>9</v>
      </c>
      <c r="C53" s="197" t="s">
        <v>41</v>
      </c>
      <c r="D53" s="309">
        <v>20.162199999999999</v>
      </c>
      <c r="E53" s="267">
        <v>15.2362</v>
      </c>
    </row>
    <row r="54" spans="2:7">
      <c r="B54" s="198"/>
      <c r="C54" s="199"/>
      <c r="D54" s="112"/>
      <c r="E54" s="112"/>
    </row>
    <row r="55" spans="2:7" ht="13.5">
      <c r="B55" s="449" t="s">
        <v>62</v>
      </c>
      <c r="C55" s="450"/>
      <c r="D55" s="450"/>
      <c r="E55" s="450"/>
    </row>
    <row r="56" spans="2:7" ht="18" customHeight="1" thickBot="1">
      <c r="B56" s="447" t="s">
        <v>113</v>
      </c>
      <c r="C56" s="451"/>
      <c r="D56" s="451"/>
      <c r="E56" s="451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SUM(D59:D70)</f>
        <v>58154295.960000001</v>
      </c>
      <c r="E58" s="30">
        <f>D58/E21</f>
        <v>1.0024083816984672</v>
      </c>
    </row>
    <row r="59" spans="2:7" ht="25">
      <c r="B59" s="285" t="s">
        <v>4</v>
      </c>
      <c r="C59" s="195" t="s">
        <v>44</v>
      </c>
      <c r="D59" s="80">
        <v>0</v>
      </c>
      <c r="E59" s="81">
        <v>0</v>
      </c>
    </row>
    <row r="60" spans="2:7" ht="24" customHeight="1">
      <c r="B60" s="286" t="s">
        <v>6</v>
      </c>
      <c r="C60" s="193" t="s">
        <v>45</v>
      </c>
      <c r="D60" s="78">
        <v>0</v>
      </c>
      <c r="E60" s="79">
        <v>0</v>
      </c>
    </row>
    <row r="61" spans="2:7">
      <c r="B61" s="286" t="s">
        <v>8</v>
      </c>
      <c r="C61" s="193" t="s">
        <v>46</v>
      </c>
      <c r="D61" s="78">
        <v>0</v>
      </c>
      <c r="E61" s="79">
        <v>0</v>
      </c>
    </row>
    <row r="62" spans="2:7">
      <c r="B62" s="286" t="s">
        <v>9</v>
      </c>
      <c r="C62" s="193" t="s">
        <v>47</v>
      </c>
      <c r="D62" s="78">
        <v>0</v>
      </c>
      <c r="E62" s="79">
        <v>0</v>
      </c>
    </row>
    <row r="63" spans="2:7">
      <c r="B63" s="286" t="s">
        <v>29</v>
      </c>
      <c r="C63" s="193" t="s">
        <v>48</v>
      </c>
      <c r="D63" s="78">
        <v>0</v>
      </c>
      <c r="E63" s="79">
        <v>0</v>
      </c>
    </row>
    <row r="64" spans="2:7">
      <c r="B64" s="285" t="s">
        <v>31</v>
      </c>
      <c r="C64" s="195" t="s">
        <v>49</v>
      </c>
      <c r="D64" s="154">
        <f>E12</f>
        <v>58154295.960000001</v>
      </c>
      <c r="E64" s="81">
        <f>D64/E21</f>
        <v>1.0024083816984672</v>
      </c>
      <c r="G64" s="72"/>
    </row>
    <row r="65" spans="2:5">
      <c r="B65" s="285" t="s">
        <v>33</v>
      </c>
      <c r="C65" s="195" t="s">
        <v>115</v>
      </c>
      <c r="D65" s="80">
        <v>0</v>
      </c>
      <c r="E65" s="81">
        <v>0</v>
      </c>
    </row>
    <row r="66" spans="2:5">
      <c r="B66" s="285" t="s">
        <v>50</v>
      </c>
      <c r="C66" s="195" t="s">
        <v>51</v>
      </c>
      <c r="D66" s="80">
        <v>0</v>
      </c>
      <c r="E66" s="81">
        <v>0</v>
      </c>
    </row>
    <row r="67" spans="2:5">
      <c r="B67" s="286" t="s">
        <v>52</v>
      </c>
      <c r="C67" s="193" t="s">
        <v>53</v>
      </c>
      <c r="D67" s="78">
        <v>0</v>
      </c>
      <c r="E67" s="79">
        <v>0</v>
      </c>
    </row>
    <row r="68" spans="2:5">
      <c r="B68" s="286" t="s">
        <v>54</v>
      </c>
      <c r="C68" s="193" t="s">
        <v>55</v>
      </c>
      <c r="D68" s="78">
        <v>0</v>
      </c>
      <c r="E68" s="79">
        <v>0</v>
      </c>
    </row>
    <row r="69" spans="2:5">
      <c r="B69" s="286" t="s">
        <v>56</v>
      </c>
      <c r="C69" s="193" t="s">
        <v>57</v>
      </c>
      <c r="D69" s="310">
        <v>0</v>
      </c>
      <c r="E69" s="79">
        <f>D69/E21</f>
        <v>0</v>
      </c>
    </row>
    <row r="70" spans="2:5">
      <c r="B70" s="287" t="s">
        <v>58</v>
      </c>
      <c r="C70" s="234" t="s">
        <v>59</v>
      </c>
      <c r="D70" s="115">
        <v>0</v>
      </c>
      <c r="E70" s="116">
        <v>0</v>
      </c>
    </row>
    <row r="71" spans="2:5" ht="13">
      <c r="B71" s="121" t="s">
        <v>23</v>
      </c>
      <c r="C71" s="122" t="s">
        <v>61</v>
      </c>
      <c r="D71" s="123">
        <f>E13</f>
        <v>3145.89</v>
      </c>
      <c r="E71" s="66">
        <f>D71/E21</f>
        <v>5.4225856436649575E-5</v>
      </c>
    </row>
    <row r="72" spans="2:5" ht="13">
      <c r="B72" s="117" t="s">
        <v>60</v>
      </c>
      <c r="C72" s="118" t="s">
        <v>63</v>
      </c>
      <c r="D72" s="119">
        <f>E14</f>
        <v>34879.760000000002</v>
      </c>
      <c r="E72" s="120">
        <f>D72/E21</f>
        <v>6.012240918483458E-4</v>
      </c>
    </row>
    <row r="73" spans="2:5" ht="13">
      <c r="B73" s="22" t="s">
        <v>62</v>
      </c>
      <c r="C73" s="23" t="s">
        <v>65</v>
      </c>
      <c r="D73" s="24">
        <f>E17</f>
        <v>177746.89</v>
      </c>
      <c r="E73" s="25">
        <f>D73/E21</f>
        <v>3.0638316467520941E-3</v>
      </c>
    </row>
    <row r="74" spans="2:5" ht="13">
      <c r="B74" s="121" t="s">
        <v>64</v>
      </c>
      <c r="C74" s="122" t="s">
        <v>66</v>
      </c>
      <c r="D74" s="123">
        <f>D58+D71+D72-D73</f>
        <v>58014574.719999999</v>
      </c>
      <c r="E74" s="66">
        <f>E58+E71+E72-E73</f>
        <v>1</v>
      </c>
    </row>
    <row r="75" spans="2:5">
      <c r="B75" s="286" t="s">
        <v>4</v>
      </c>
      <c r="C75" s="193" t="s">
        <v>67</v>
      </c>
      <c r="D75" s="78">
        <f>D74</f>
        <v>58014574.719999999</v>
      </c>
      <c r="E75" s="79">
        <f>E74</f>
        <v>1</v>
      </c>
    </row>
    <row r="76" spans="2:5">
      <c r="B76" s="286" t="s">
        <v>6</v>
      </c>
      <c r="C76" s="193" t="s">
        <v>116</v>
      </c>
      <c r="D76" s="78">
        <v>0</v>
      </c>
      <c r="E76" s="79">
        <v>0</v>
      </c>
    </row>
    <row r="77" spans="2:5" ht="13" thickBot="1">
      <c r="B77" s="288" t="s">
        <v>8</v>
      </c>
      <c r="C77" s="197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2" right="0.75" top="0.52" bottom="0.47" header="0.5" footer="0.5"/>
  <pageSetup paperSize="9" scale="7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Arkusz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0.7265625" customWidth="1"/>
    <col min="9" max="9" width="13.26953125" customWidth="1"/>
    <col min="10" max="10" width="14.1796875" customWidth="1"/>
    <col min="11" max="11" width="15.81640625" customWidth="1"/>
    <col min="12" max="12" width="12.453125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6"/>
      <c r="C4" s="86"/>
      <c r="D4" s="148"/>
      <c r="E4" s="148"/>
      <c r="I4" s="72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96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237"/>
      <c r="C10" s="221" t="s">
        <v>2</v>
      </c>
      <c r="D10" s="274" t="s">
        <v>251</v>
      </c>
      <c r="E10" s="245" t="s">
        <v>255</v>
      </c>
      <c r="G10" s="72"/>
      <c r="I10" s="72"/>
    </row>
    <row r="11" spans="2:12" ht="13">
      <c r="B11" s="91" t="s">
        <v>3</v>
      </c>
      <c r="C11" s="203" t="s">
        <v>106</v>
      </c>
      <c r="D11" s="391">
        <v>85283242.609999985</v>
      </c>
      <c r="E11" s="392">
        <f>SUM(E12:E14)</f>
        <v>88220569.75</v>
      </c>
      <c r="I11" s="72"/>
    </row>
    <row r="12" spans="2:12">
      <c r="B12" s="181" t="s">
        <v>4</v>
      </c>
      <c r="C12" s="239" t="s">
        <v>5</v>
      </c>
      <c r="D12" s="393">
        <v>85238490.459999993</v>
      </c>
      <c r="E12" s="394">
        <f>89141378.59-1281754.51</f>
        <v>87859624.079999998</v>
      </c>
      <c r="I12" s="72"/>
    </row>
    <row r="13" spans="2:12">
      <c r="B13" s="181" t="s">
        <v>6</v>
      </c>
      <c r="C13" s="239" t="s">
        <v>7</v>
      </c>
      <c r="D13" s="395">
        <v>2.0499999999999998</v>
      </c>
      <c r="E13" s="396">
        <v>289305.27</v>
      </c>
      <c r="I13" s="72"/>
    </row>
    <row r="14" spans="2:12">
      <c r="B14" s="181" t="s">
        <v>8</v>
      </c>
      <c r="C14" s="239" t="s">
        <v>10</v>
      </c>
      <c r="D14" s="395">
        <v>44750.1</v>
      </c>
      <c r="E14" s="396">
        <f>E15</f>
        <v>71640.399999999994</v>
      </c>
      <c r="G14" s="72"/>
      <c r="I14" s="72"/>
    </row>
    <row r="15" spans="2:12">
      <c r="B15" s="181" t="s">
        <v>103</v>
      </c>
      <c r="C15" s="239" t="s">
        <v>11</v>
      </c>
      <c r="D15" s="395">
        <v>44750.1</v>
      </c>
      <c r="E15" s="396">
        <v>71640.399999999994</v>
      </c>
      <c r="I15" s="72"/>
    </row>
    <row r="16" spans="2:12">
      <c r="B16" s="184" t="s">
        <v>104</v>
      </c>
      <c r="C16" s="240" t="s">
        <v>12</v>
      </c>
      <c r="D16" s="397">
        <v>0</v>
      </c>
      <c r="E16" s="398">
        <v>0</v>
      </c>
    </row>
    <row r="17" spans="2:11" ht="13">
      <c r="B17" s="8" t="s">
        <v>13</v>
      </c>
      <c r="C17" s="206" t="s">
        <v>65</v>
      </c>
      <c r="D17" s="399">
        <v>36849.480000000003</v>
      </c>
      <c r="E17" s="400">
        <f>E18</f>
        <v>161280.97</v>
      </c>
    </row>
    <row r="18" spans="2:11">
      <c r="B18" s="181" t="s">
        <v>4</v>
      </c>
      <c r="C18" s="239" t="s">
        <v>11</v>
      </c>
      <c r="D18" s="397">
        <v>36849.480000000003</v>
      </c>
      <c r="E18" s="398">
        <v>161280.97</v>
      </c>
    </row>
    <row r="19" spans="2:11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85246393.12999998</v>
      </c>
      <c r="E21" s="404">
        <f>E11-E17</f>
        <v>88059288.780000001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  <c r="K23" s="180"/>
    </row>
    <row r="24" spans="2:11" ht="17.2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84620732.270000011</v>
      </c>
      <c r="E26" s="406">
        <f>D21</f>
        <v>85246393.12999998</v>
      </c>
      <c r="G26" s="74"/>
    </row>
    <row r="27" spans="2:11" ht="13">
      <c r="B27" s="8" t="s">
        <v>17</v>
      </c>
      <c r="C27" s="9" t="s">
        <v>108</v>
      </c>
      <c r="D27" s="407">
        <v>3021575.5500000007</v>
      </c>
      <c r="E27" s="376">
        <v>-399923.16000000387</v>
      </c>
      <c r="F27" s="72"/>
      <c r="G27" s="154"/>
      <c r="H27" s="242"/>
      <c r="I27" s="242"/>
    </row>
    <row r="28" spans="2:11" ht="13">
      <c r="B28" s="8" t="s">
        <v>18</v>
      </c>
      <c r="C28" s="9" t="s">
        <v>19</v>
      </c>
      <c r="D28" s="407">
        <v>17956411.949999999</v>
      </c>
      <c r="E28" s="377">
        <v>13791122.079999998</v>
      </c>
      <c r="F28" s="72"/>
      <c r="G28" s="154"/>
      <c r="H28" s="242"/>
      <c r="I28" s="242"/>
    </row>
    <row r="29" spans="2:11">
      <c r="B29" s="189" t="s">
        <v>4</v>
      </c>
      <c r="C29" s="182" t="s">
        <v>20</v>
      </c>
      <c r="D29" s="408">
        <v>15922224.41</v>
      </c>
      <c r="E29" s="379">
        <v>12749893.789999999</v>
      </c>
      <c r="F29" s="72"/>
      <c r="G29" s="154"/>
      <c r="H29" s="242"/>
      <c r="I29" s="242"/>
    </row>
    <row r="30" spans="2:11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242"/>
    </row>
    <row r="31" spans="2:11">
      <c r="B31" s="189" t="s">
        <v>8</v>
      </c>
      <c r="C31" s="182" t="s">
        <v>22</v>
      </c>
      <c r="D31" s="408">
        <v>2034187.54</v>
      </c>
      <c r="E31" s="379">
        <v>1041228.29</v>
      </c>
      <c r="F31" s="72"/>
      <c r="G31" s="154"/>
      <c r="H31" s="242"/>
      <c r="I31" s="242"/>
    </row>
    <row r="32" spans="2:11" ht="13">
      <c r="B32" s="93" t="s">
        <v>23</v>
      </c>
      <c r="C32" s="10" t="s">
        <v>24</v>
      </c>
      <c r="D32" s="407">
        <v>14934836.399999999</v>
      </c>
      <c r="E32" s="377">
        <v>14191045.240000002</v>
      </c>
      <c r="F32" s="72"/>
      <c r="G32" s="154"/>
      <c r="H32" s="242"/>
      <c r="I32" s="242"/>
    </row>
    <row r="33" spans="2:10">
      <c r="B33" s="189" t="s">
        <v>4</v>
      </c>
      <c r="C33" s="182" t="s">
        <v>25</v>
      </c>
      <c r="D33" s="408">
        <v>9061005.5399999991</v>
      </c>
      <c r="E33" s="379">
        <v>9942967.8900000006</v>
      </c>
      <c r="F33" s="72"/>
      <c r="G33" s="154"/>
      <c r="H33" s="242"/>
      <c r="I33" s="242"/>
    </row>
    <row r="34" spans="2:10">
      <c r="B34" s="189" t="s">
        <v>6</v>
      </c>
      <c r="C34" s="182" t="s">
        <v>26</v>
      </c>
      <c r="D34" s="408">
        <v>1590478.86</v>
      </c>
      <c r="E34" s="379">
        <v>2216018.66</v>
      </c>
      <c r="F34" s="72"/>
      <c r="G34" s="154"/>
      <c r="H34" s="242"/>
      <c r="I34" s="242"/>
    </row>
    <row r="35" spans="2:10">
      <c r="B35" s="189" t="s">
        <v>8</v>
      </c>
      <c r="C35" s="182" t="s">
        <v>27</v>
      </c>
      <c r="D35" s="408">
        <v>1493462.22</v>
      </c>
      <c r="E35" s="379">
        <v>1622622.48</v>
      </c>
      <c r="F35" s="72"/>
      <c r="G35" s="154"/>
      <c r="H35" s="242"/>
      <c r="I35" s="242"/>
    </row>
    <row r="36" spans="2:10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242"/>
    </row>
    <row r="37" spans="2:10" ht="2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154"/>
      <c r="H37" s="242"/>
      <c r="I37" s="242"/>
    </row>
    <row r="38" spans="2:10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242"/>
    </row>
    <row r="39" spans="2:10">
      <c r="B39" s="190" t="s">
        <v>33</v>
      </c>
      <c r="C39" s="191" t="s">
        <v>34</v>
      </c>
      <c r="D39" s="409">
        <v>2789889.7800000003</v>
      </c>
      <c r="E39" s="381">
        <v>409436.21</v>
      </c>
      <c r="F39" s="72"/>
      <c r="G39" s="154"/>
      <c r="H39" s="242"/>
      <c r="I39" s="242"/>
    </row>
    <row r="40" spans="2:10" ht="13.5" thickBot="1">
      <c r="B40" s="98" t="s">
        <v>35</v>
      </c>
      <c r="C40" s="99" t="s">
        <v>36</v>
      </c>
      <c r="D40" s="410">
        <v>-2395914.69</v>
      </c>
      <c r="E40" s="411">
        <v>3212818.81</v>
      </c>
      <c r="G40" s="74"/>
    </row>
    <row r="41" spans="2:10" ht="13.5" thickBot="1">
      <c r="B41" s="100" t="s">
        <v>37</v>
      </c>
      <c r="C41" s="101" t="s">
        <v>38</v>
      </c>
      <c r="D41" s="412">
        <v>85246393.129999995</v>
      </c>
      <c r="E41" s="404">
        <f>E26+E27+E40</f>
        <v>88059288.779999971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7.25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7366784.1241999995</v>
      </c>
      <c r="E47" s="283">
        <v>7626761.6675000004</v>
      </c>
      <c r="G47" s="200"/>
    </row>
    <row r="48" spans="2:10">
      <c r="B48" s="194" t="s">
        <v>6</v>
      </c>
      <c r="C48" s="195" t="s">
        <v>41</v>
      </c>
      <c r="D48" s="311">
        <v>7626761.6675000004</v>
      </c>
      <c r="E48" s="329">
        <v>7595743.8795999996</v>
      </c>
      <c r="G48" s="202"/>
      <c r="I48" s="202"/>
      <c r="J48" s="20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11.486800000000001</v>
      </c>
      <c r="E50" s="282">
        <v>11.177300000000001</v>
      </c>
      <c r="G50" s="216"/>
    </row>
    <row r="51" spans="2:7">
      <c r="B51" s="192" t="s">
        <v>6</v>
      </c>
      <c r="C51" s="193" t="s">
        <v>111</v>
      </c>
      <c r="D51" s="311">
        <v>11.1676</v>
      </c>
      <c r="E51" s="282">
        <v>10.9986</v>
      </c>
      <c r="G51" s="180"/>
    </row>
    <row r="52" spans="2:7" ht="12.75" customHeight="1">
      <c r="B52" s="192" t="s">
        <v>8</v>
      </c>
      <c r="C52" s="193" t="s">
        <v>112</v>
      </c>
      <c r="D52" s="311">
        <v>11.5229</v>
      </c>
      <c r="E52" s="282">
        <v>11.6013</v>
      </c>
    </row>
    <row r="53" spans="2:7" ht="13" thickBot="1">
      <c r="B53" s="196" t="s">
        <v>9</v>
      </c>
      <c r="C53" s="197" t="s">
        <v>41</v>
      </c>
      <c r="D53" s="309">
        <v>11.177300000000001</v>
      </c>
      <c r="E53" s="330">
        <v>11.593200000000001</v>
      </c>
    </row>
    <row r="54" spans="2:7">
      <c r="B54" s="198"/>
      <c r="C54" s="199"/>
      <c r="D54" s="112"/>
      <c r="E54" s="112"/>
    </row>
    <row r="55" spans="2:7" ht="13.5">
      <c r="B55" s="449" t="s">
        <v>62</v>
      </c>
      <c r="C55" s="450"/>
      <c r="D55" s="450"/>
      <c r="E55" s="450"/>
    </row>
    <row r="56" spans="2:7" ht="16.5" customHeight="1" thickBot="1">
      <c r="B56" s="447" t="s">
        <v>113</v>
      </c>
      <c r="C56" s="451"/>
      <c r="D56" s="451"/>
      <c r="E56" s="451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SUM(D59:D70)</f>
        <v>87859624.079999998</v>
      </c>
      <c r="E58" s="30">
        <f>E64</f>
        <v>0.99773261057673512</v>
      </c>
    </row>
    <row r="59" spans="2:7" ht="25">
      <c r="B59" s="285" t="s">
        <v>4</v>
      </c>
      <c r="C59" s="195" t="s">
        <v>44</v>
      </c>
      <c r="D59" s="80">
        <v>0</v>
      </c>
      <c r="E59" s="81">
        <v>0</v>
      </c>
    </row>
    <row r="60" spans="2:7" ht="24" customHeight="1">
      <c r="B60" s="286" t="s">
        <v>6</v>
      </c>
      <c r="C60" s="193" t="s">
        <v>45</v>
      </c>
      <c r="D60" s="78">
        <v>0</v>
      </c>
      <c r="E60" s="79">
        <v>0</v>
      </c>
    </row>
    <row r="61" spans="2:7">
      <c r="B61" s="286" t="s">
        <v>8</v>
      </c>
      <c r="C61" s="193" t="s">
        <v>46</v>
      </c>
      <c r="D61" s="78">
        <v>0</v>
      </c>
      <c r="E61" s="79">
        <v>0</v>
      </c>
    </row>
    <row r="62" spans="2:7">
      <c r="B62" s="286" t="s">
        <v>9</v>
      </c>
      <c r="C62" s="193" t="s">
        <v>47</v>
      </c>
      <c r="D62" s="78">
        <v>0</v>
      </c>
      <c r="E62" s="79">
        <v>0</v>
      </c>
    </row>
    <row r="63" spans="2:7">
      <c r="B63" s="286" t="s">
        <v>29</v>
      </c>
      <c r="C63" s="193" t="s">
        <v>48</v>
      </c>
      <c r="D63" s="78">
        <v>0</v>
      </c>
      <c r="E63" s="79">
        <v>0</v>
      </c>
    </row>
    <row r="64" spans="2:7">
      <c r="B64" s="285" t="s">
        <v>31</v>
      </c>
      <c r="C64" s="195" t="s">
        <v>49</v>
      </c>
      <c r="D64" s="315">
        <f>E12</f>
        <v>87859624.079999998</v>
      </c>
      <c r="E64" s="81">
        <f>D64/E21</f>
        <v>0.99773261057673512</v>
      </c>
      <c r="G64" s="72"/>
    </row>
    <row r="65" spans="2:5">
      <c r="B65" s="285" t="s">
        <v>33</v>
      </c>
      <c r="C65" s="195" t="s">
        <v>115</v>
      </c>
      <c r="D65" s="80">
        <v>0</v>
      </c>
      <c r="E65" s="81">
        <v>0</v>
      </c>
    </row>
    <row r="66" spans="2:5">
      <c r="B66" s="285" t="s">
        <v>50</v>
      </c>
      <c r="C66" s="195" t="s">
        <v>51</v>
      </c>
      <c r="D66" s="80">
        <v>0</v>
      </c>
      <c r="E66" s="81">
        <v>0</v>
      </c>
    </row>
    <row r="67" spans="2:5">
      <c r="B67" s="286" t="s">
        <v>52</v>
      </c>
      <c r="C67" s="193" t="s">
        <v>53</v>
      </c>
      <c r="D67" s="78">
        <v>0</v>
      </c>
      <c r="E67" s="79">
        <v>0</v>
      </c>
    </row>
    <row r="68" spans="2:5">
      <c r="B68" s="286" t="s">
        <v>54</v>
      </c>
      <c r="C68" s="193" t="s">
        <v>55</v>
      </c>
      <c r="D68" s="78">
        <v>0</v>
      </c>
      <c r="E68" s="79">
        <v>0</v>
      </c>
    </row>
    <row r="69" spans="2:5">
      <c r="B69" s="286" t="s">
        <v>56</v>
      </c>
      <c r="C69" s="193" t="s">
        <v>57</v>
      </c>
      <c r="D69" s="310">
        <v>0</v>
      </c>
      <c r="E69" s="79">
        <f>D69/E21</f>
        <v>0</v>
      </c>
    </row>
    <row r="70" spans="2:5">
      <c r="B70" s="287" t="s">
        <v>58</v>
      </c>
      <c r="C70" s="234" t="s">
        <v>59</v>
      </c>
      <c r="D70" s="115">
        <v>0</v>
      </c>
      <c r="E70" s="116">
        <v>0</v>
      </c>
    </row>
    <row r="71" spans="2:5" ht="13">
      <c r="B71" s="121" t="s">
        <v>23</v>
      </c>
      <c r="C71" s="122" t="s">
        <v>61</v>
      </c>
      <c r="D71" s="123">
        <f>E13</f>
        <v>289305.27</v>
      </c>
      <c r="E71" s="66">
        <f>D71/E21</f>
        <v>3.2853464297534383E-3</v>
      </c>
    </row>
    <row r="72" spans="2:5" ht="13">
      <c r="B72" s="117" t="s">
        <v>60</v>
      </c>
      <c r="C72" s="118" t="s">
        <v>63</v>
      </c>
      <c r="D72" s="119">
        <f>E14</f>
        <v>71640.399999999994</v>
      </c>
      <c r="E72" s="120">
        <f>D72/E21</f>
        <v>8.1354733830499596E-4</v>
      </c>
    </row>
    <row r="73" spans="2:5" ht="13">
      <c r="B73" s="22" t="s">
        <v>62</v>
      </c>
      <c r="C73" s="23" t="s">
        <v>65</v>
      </c>
      <c r="D73" s="24">
        <f>E17</f>
        <v>161280.97</v>
      </c>
      <c r="E73" s="25">
        <f>D73/E21</f>
        <v>1.831504344793551E-3</v>
      </c>
    </row>
    <row r="74" spans="2:5" ht="13">
      <c r="B74" s="121" t="s">
        <v>64</v>
      </c>
      <c r="C74" s="122" t="s">
        <v>66</v>
      </c>
      <c r="D74" s="123">
        <f>D58+D71+D72-D73</f>
        <v>88059288.780000001</v>
      </c>
      <c r="E74" s="66">
        <f>E58+E71+E72-E73</f>
        <v>1</v>
      </c>
    </row>
    <row r="75" spans="2:5">
      <c r="B75" s="286" t="s">
        <v>4</v>
      </c>
      <c r="C75" s="193" t="s">
        <v>67</v>
      </c>
      <c r="D75" s="78">
        <f>D74</f>
        <v>88059288.780000001</v>
      </c>
      <c r="E75" s="79">
        <f>E74</f>
        <v>1</v>
      </c>
    </row>
    <row r="76" spans="2:5">
      <c r="B76" s="286" t="s">
        <v>6</v>
      </c>
      <c r="C76" s="193" t="s">
        <v>116</v>
      </c>
      <c r="D76" s="78">
        <v>0</v>
      </c>
      <c r="E76" s="79">
        <v>0</v>
      </c>
    </row>
    <row r="77" spans="2:5" ht="13" thickBot="1">
      <c r="B77" s="288" t="s">
        <v>8</v>
      </c>
      <c r="C77" s="197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" right="0.75" top="0.61" bottom="0.55000000000000004" header="0.5" footer="0.5"/>
  <pageSetup paperSize="9" scale="7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Arkusz9"/>
  <dimension ref="A1:M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6" customWidth="1"/>
    <col min="12" max="12" width="12.453125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6"/>
      <c r="C4" s="86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88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7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203" t="s">
        <v>106</v>
      </c>
      <c r="D11" s="391">
        <v>76953796.170000002</v>
      </c>
      <c r="E11" s="392">
        <f>SUM(E12:E14)</f>
        <v>72922535.590000004</v>
      </c>
      <c r="H11" s="72"/>
    </row>
    <row r="12" spans="2:12">
      <c r="B12" s="181" t="s">
        <v>4</v>
      </c>
      <c r="C12" s="239" t="s">
        <v>5</v>
      </c>
      <c r="D12" s="393">
        <v>76926252.690000013</v>
      </c>
      <c r="E12" s="394">
        <f>73142923.5-466935.28</f>
        <v>72675988.219999999</v>
      </c>
      <c r="H12" s="72"/>
    </row>
    <row r="13" spans="2:12">
      <c r="B13" s="181" t="s">
        <v>6</v>
      </c>
      <c r="C13" s="239" t="s">
        <v>7</v>
      </c>
      <c r="D13" s="395">
        <v>6.16</v>
      </c>
      <c r="E13" s="396">
        <v>246547.37</v>
      </c>
      <c r="H13" s="72"/>
    </row>
    <row r="14" spans="2:12">
      <c r="B14" s="181" t="s">
        <v>8</v>
      </c>
      <c r="C14" s="239" t="s">
        <v>10</v>
      </c>
      <c r="D14" s="395">
        <v>27537.32</v>
      </c>
      <c r="E14" s="396">
        <f>E15</f>
        <v>0</v>
      </c>
      <c r="H14" s="72"/>
    </row>
    <row r="15" spans="2:12">
      <c r="B15" s="181" t="s">
        <v>103</v>
      </c>
      <c r="C15" s="239" t="s">
        <v>11</v>
      </c>
      <c r="D15" s="395">
        <v>27537.32</v>
      </c>
      <c r="E15" s="396">
        <v>0</v>
      </c>
      <c r="H15" s="72"/>
    </row>
    <row r="16" spans="2:12">
      <c r="B16" s="184" t="s">
        <v>104</v>
      </c>
      <c r="C16" s="240" t="s">
        <v>12</v>
      </c>
      <c r="D16" s="397">
        <v>0</v>
      </c>
      <c r="E16" s="398">
        <v>0</v>
      </c>
      <c r="H16" s="72"/>
    </row>
    <row r="17" spans="2:13" ht="13">
      <c r="B17" s="8" t="s">
        <v>13</v>
      </c>
      <c r="C17" s="206" t="s">
        <v>65</v>
      </c>
      <c r="D17" s="399">
        <v>100259.79</v>
      </c>
      <c r="E17" s="400">
        <f>E18</f>
        <v>125547.51</v>
      </c>
    </row>
    <row r="18" spans="2:13">
      <c r="B18" s="181" t="s">
        <v>4</v>
      </c>
      <c r="C18" s="239" t="s">
        <v>11</v>
      </c>
      <c r="D18" s="397">
        <v>100259.79</v>
      </c>
      <c r="E18" s="398">
        <v>125547.51</v>
      </c>
      <c r="M18" s="67"/>
    </row>
    <row r="19" spans="2:13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3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3" ht="13.5" thickBot="1">
      <c r="B21" s="456" t="s">
        <v>107</v>
      </c>
      <c r="C21" s="457"/>
      <c r="D21" s="403">
        <v>76853536.379999995</v>
      </c>
      <c r="E21" s="404">
        <f>E11-E17</f>
        <v>72796988.079999998</v>
      </c>
      <c r="F21" s="77"/>
      <c r="G21" s="77"/>
      <c r="H21" s="168"/>
      <c r="J21" s="226"/>
      <c r="K21" s="168"/>
    </row>
    <row r="22" spans="2:13">
      <c r="B22" s="3"/>
      <c r="C22" s="6"/>
      <c r="D22" s="7"/>
      <c r="E22" s="7"/>
      <c r="G22" s="72"/>
    </row>
    <row r="23" spans="2:13" ht="13.5">
      <c r="B23" s="448" t="s">
        <v>101</v>
      </c>
      <c r="C23" s="458"/>
      <c r="D23" s="458"/>
      <c r="E23" s="458"/>
      <c r="G23" s="72"/>
    </row>
    <row r="24" spans="2:13" ht="15.75" customHeight="1" thickBot="1">
      <c r="B24" s="447" t="s">
        <v>102</v>
      </c>
      <c r="C24" s="459"/>
      <c r="D24" s="459"/>
      <c r="E24" s="459"/>
      <c r="K24" s="180"/>
    </row>
    <row r="25" spans="2:13" ht="13.5" thickBot="1">
      <c r="B25" s="324"/>
      <c r="C25" s="188" t="s">
        <v>2</v>
      </c>
      <c r="D25" s="274" t="s">
        <v>251</v>
      </c>
      <c r="E25" s="245" t="s">
        <v>255</v>
      </c>
    </row>
    <row r="26" spans="2:13" ht="13">
      <c r="B26" s="96" t="s">
        <v>15</v>
      </c>
      <c r="C26" s="97" t="s">
        <v>16</v>
      </c>
      <c r="D26" s="405">
        <v>85087982.250000015</v>
      </c>
      <c r="E26" s="406">
        <f>D21</f>
        <v>76853536.379999995</v>
      </c>
      <c r="G26" s="74"/>
    </row>
    <row r="27" spans="2:13" ht="13">
      <c r="B27" s="8" t="s">
        <v>17</v>
      </c>
      <c r="C27" s="9" t="s">
        <v>108</v>
      </c>
      <c r="D27" s="407">
        <v>2243240.9900000021</v>
      </c>
      <c r="E27" s="376">
        <v>-572465.13000000082</v>
      </c>
      <c r="F27" s="72"/>
      <c r="G27" s="154"/>
      <c r="H27" s="242"/>
      <c r="I27" s="242"/>
      <c r="J27" s="215"/>
    </row>
    <row r="28" spans="2:13" ht="13">
      <c r="B28" s="8" t="s">
        <v>18</v>
      </c>
      <c r="C28" s="9" t="s">
        <v>19</v>
      </c>
      <c r="D28" s="407">
        <v>23302841.280000001</v>
      </c>
      <c r="E28" s="377">
        <v>13264276.57</v>
      </c>
      <c r="F28" s="72"/>
      <c r="G28" s="154"/>
      <c r="H28" s="242"/>
      <c r="I28" s="242"/>
      <c r="J28" s="215"/>
    </row>
    <row r="29" spans="2:13">
      <c r="B29" s="189" t="s">
        <v>4</v>
      </c>
      <c r="C29" s="182" t="s">
        <v>20</v>
      </c>
      <c r="D29" s="408">
        <v>17916506.02</v>
      </c>
      <c r="E29" s="379">
        <v>12936616.35</v>
      </c>
      <c r="F29" s="72"/>
      <c r="G29" s="154"/>
      <c r="H29" s="242"/>
      <c r="I29" s="242"/>
      <c r="J29" s="215"/>
    </row>
    <row r="30" spans="2: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242"/>
      <c r="J30" s="215"/>
    </row>
    <row r="31" spans="2:13">
      <c r="B31" s="189" t="s">
        <v>8</v>
      </c>
      <c r="C31" s="182" t="s">
        <v>22</v>
      </c>
      <c r="D31" s="408">
        <v>5386335.2600000007</v>
      </c>
      <c r="E31" s="379">
        <v>327660.22000000003</v>
      </c>
      <c r="F31" s="72"/>
      <c r="G31" s="154"/>
      <c r="H31" s="242"/>
      <c r="I31" s="242"/>
      <c r="J31" s="215"/>
    </row>
    <row r="32" spans="2:13" ht="13">
      <c r="B32" s="93" t="s">
        <v>23</v>
      </c>
      <c r="C32" s="10" t="s">
        <v>24</v>
      </c>
      <c r="D32" s="407">
        <v>21059600.289999999</v>
      </c>
      <c r="E32" s="377">
        <v>13836741.700000001</v>
      </c>
      <c r="F32" s="72"/>
      <c r="G32" s="154"/>
      <c r="H32" s="242"/>
      <c r="I32" s="242"/>
      <c r="J32" s="215"/>
    </row>
    <row r="33" spans="2:10">
      <c r="B33" s="189" t="s">
        <v>4</v>
      </c>
      <c r="C33" s="182" t="s">
        <v>25</v>
      </c>
      <c r="D33" s="408">
        <v>9448985.3300000001</v>
      </c>
      <c r="E33" s="379">
        <v>10095810.32</v>
      </c>
      <c r="F33" s="72"/>
      <c r="G33" s="154"/>
      <c r="H33" s="242"/>
      <c r="I33" s="242"/>
      <c r="J33" s="215"/>
    </row>
    <row r="34" spans="2:10">
      <c r="B34" s="189" t="s">
        <v>6</v>
      </c>
      <c r="C34" s="182" t="s">
        <v>26</v>
      </c>
      <c r="D34" s="408">
        <v>1081669.58</v>
      </c>
      <c r="E34" s="379">
        <v>1150377.33</v>
      </c>
      <c r="F34" s="72"/>
      <c r="G34" s="154"/>
      <c r="H34" s="242"/>
      <c r="I34" s="242"/>
      <c r="J34" s="215"/>
    </row>
    <row r="35" spans="2:10">
      <c r="B35" s="189" t="s">
        <v>8</v>
      </c>
      <c r="C35" s="182" t="s">
        <v>27</v>
      </c>
      <c r="D35" s="408">
        <v>1599395.35</v>
      </c>
      <c r="E35" s="379">
        <v>1581897.54</v>
      </c>
      <c r="F35" s="72"/>
      <c r="G35" s="154"/>
      <c r="H35" s="242"/>
      <c r="I35" s="242"/>
      <c r="J35" s="215"/>
    </row>
    <row r="36" spans="2:10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242"/>
      <c r="J36" s="215"/>
    </row>
    <row r="37" spans="2:10" ht="2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154"/>
      <c r="H37" s="242"/>
      <c r="I37" s="242"/>
      <c r="J37" s="215"/>
    </row>
    <row r="38" spans="2:10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242"/>
      <c r="J38" s="215"/>
    </row>
    <row r="39" spans="2:10">
      <c r="B39" s="190" t="s">
        <v>33</v>
      </c>
      <c r="C39" s="191" t="s">
        <v>34</v>
      </c>
      <c r="D39" s="409">
        <v>8929550.0300000012</v>
      </c>
      <c r="E39" s="381">
        <v>1008656.51</v>
      </c>
      <c r="F39" s="72"/>
      <c r="G39" s="154"/>
      <c r="H39" s="242"/>
      <c r="I39" s="242"/>
      <c r="J39" s="215"/>
    </row>
    <row r="40" spans="2:10" ht="13.5" thickBot="1">
      <c r="B40" s="98" t="s">
        <v>35</v>
      </c>
      <c r="C40" s="99" t="s">
        <v>36</v>
      </c>
      <c r="D40" s="410">
        <v>-10477686.859999999</v>
      </c>
      <c r="E40" s="411">
        <v>-3484083.17</v>
      </c>
      <c r="G40" s="74"/>
      <c r="J40" s="161"/>
    </row>
    <row r="41" spans="2:10" ht="13.5" thickBot="1">
      <c r="B41" s="100" t="s">
        <v>37</v>
      </c>
      <c r="C41" s="101" t="s">
        <v>38</v>
      </c>
      <c r="D41" s="412">
        <v>76853536.38000001</v>
      </c>
      <c r="E41" s="404">
        <f>E26+E27+E40</f>
        <v>72796988.079999998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7.25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6483694.3091000002</v>
      </c>
      <c r="E47" s="283">
        <v>6646924.0060000001</v>
      </c>
      <c r="G47" s="200"/>
    </row>
    <row r="48" spans="2:10">
      <c r="B48" s="194" t="s">
        <v>6</v>
      </c>
      <c r="C48" s="195" t="s">
        <v>41</v>
      </c>
      <c r="D48" s="311">
        <v>6646924.0060000001</v>
      </c>
      <c r="E48" s="329">
        <v>6593517.3876</v>
      </c>
      <c r="G48" s="202"/>
      <c r="I48" s="202"/>
      <c r="J48" s="20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13.1234</v>
      </c>
      <c r="E50" s="284">
        <v>11.5623</v>
      </c>
      <c r="G50" s="216"/>
    </row>
    <row r="51" spans="2:7">
      <c r="B51" s="192" t="s">
        <v>6</v>
      </c>
      <c r="C51" s="193" t="s">
        <v>111</v>
      </c>
      <c r="D51" s="311">
        <v>11.5623</v>
      </c>
      <c r="E51" s="284">
        <v>10.0433</v>
      </c>
      <c r="G51" s="180"/>
    </row>
    <row r="52" spans="2:7" ht="12" customHeight="1">
      <c r="B52" s="192" t="s">
        <v>8</v>
      </c>
      <c r="C52" s="193" t="s">
        <v>112</v>
      </c>
      <c r="D52" s="311">
        <v>13.194800000000001</v>
      </c>
      <c r="E52" s="284">
        <v>11.597800000000001</v>
      </c>
    </row>
    <row r="53" spans="2:7" ht="13" thickBot="1">
      <c r="B53" s="196" t="s">
        <v>9</v>
      </c>
      <c r="C53" s="197" t="s">
        <v>41</v>
      </c>
      <c r="D53" s="309">
        <v>11.5623</v>
      </c>
      <c r="E53" s="267">
        <v>11.040700000000001</v>
      </c>
    </row>
    <row r="54" spans="2:7">
      <c r="B54" s="198"/>
      <c r="C54" s="199"/>
      <c r="D54" s="112"/>
      <c r="E54" s="112"/>
    </row>
    <row r="55" spans="2:7" ht="13.5">
      <c r="B55" s="449" t="s">
        <v>62</v>
      </c>
      <c r="C55" s="450"/>
      <c r="D55" s="450"/>
      <c r="E55" s="450"/>
    </row>
    <row r="56" spans="2:7" ht="16.5" customHeight="1" thickBot="1">
      <c r="B56" s="447" t="s">
        <v>113</v>
      </c>
      <c r="C56" s="451"/>
      <c r="D56" s="451"/>
      <c r="E56" s="451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SUM(D59:D70)</f>
        <v>72675988.219999999</v>
      </c>
      <c r="E58" s="30">
        <f>D58/E21</f>
        <v>0.99833784524344571</v>
      </c>
    </row>
    <row r="59" spans="2:7" ht="25">
      <c r="B59" s="285" t="s">
        <v>4</v>
      </c>
      <c r="C59" s="195" t="s">
        <v>44</v>
      </c>
      <c r="D59" s="80">
        <v>0</v>
      </c>
      <c r="E59" s="81">
        <v>0</v>
      </c>
    </row>
    <row r="60" spans="2:7" ht="24" customHeight="1">
      <c r="B60" s="286" t="s">
        <v>6</v>
      </c>
      <c r="C60" s="193" t="s">
        <v>45</v>
      </c>
      <c r="D60" s="78">
        <v>0</v>
      </c>
      <c r="E60" s="79">
        <v>0</v>
      </c>
    </row>
    <row r="61" spans="2:7">
      <c r="B61" s="286" t="s">
        <v>8</v>
      </c>
      <c r="C61" s="193" t="s">
        <v>46</v>
      </c>
      <c r="D61" s="78">
        <v>0</v>
      </c>
      <c r="E61" s="79">
        <v>0</v>
      </c>
    </row>
    <row r="62" spans="2:7">
      <c r="B62" s="286" t="s">
        <v>9</v>
      </c>
      <c r="C62" s="193" t="s">
        <v>47</v>
      </c>
      <c r="D62" s="78">
        <v>0</v>
      </c>
      <c r="E62" s="79">
        <v>0</v>
      </c>
    </row>
    <row r="63" spans="2:7">
      <c r="B63" s="286" t="s">
        <v>29</v>
      </c>
      <c r="C63" s="193" t="s">
        <v>48</v>
      </c>
      <c r="D63" s="78">
        <v>0</v>
      </c>
      <c r="E63" s="79">
        <v>0</v>
      </c>
    </row>
    <row r="64" spans="2:7">
      <c r="B64" s="285" t="s">
        <v>31</v>
      </c>
      <c r="C64" s="195" t="s">
        <v>49</v>
      </c>
      <c r="D64" s="315">
        <f>E12</f>
        <v>72675988.219999999</v>
      </c>
      <c r="E64" s="81">
        <f>D64/E21</f>
        <v>0.99833784524344571</v>
      </c>
      <c r="G64" s="72"/>
    </row>
    <row r="65" spans="2:7">
      <c r="B65" s="285" t="s">
        <v>33</v>
      </c>
      <c r="C65" s="195" t="s">
        <v>115</v>
      </c>
      <c r="D65" s="80">
        <v>0</v>
      </c>
      <c r="E65" s="81">
        <v>0</v>
      </c>
      <c r="G65" s="72"/>
    </row>
    <row r="66" spans="2:7">
      <c r="B66" s="285" t="s">
        <v>50</v>
      </c>
      <c r="C66" s="195" t="s">
        <v>51</v>
      </c>
      <c r="D66" s="80">
        <v>0</v>
      </c>
      <c r="E66" s="81">
        <v>0</v>
      </c>
    </row>
    <row r="67" spans="2:7">
      <c r="B67" s="286" t="s">
        <v>52</v>
      </c>
      <c r="C67" s="193" t="s">
        <v>53</v>
      </c>
      <c r="D67" s="78">
        <v>0</v>
      </c>
      <c r="E67" s="79">
        <v>0</v>
      </c>
    </row>
    <row r="68" spans="2:7">
      <c r="B68" s="286" t="s">
        <v>54</v>
      </c>
      <c r="C68" s="193" t="s">
        <v>55</v>
      </c>
      <c r="D68" s="78">
        <v>0</v>
      </c>
      <c r="E68" s="79">
        <v>0</v>
      </c>
    </row>
    <row r="69" spans="2:7">
      <c r="B69" s="286" t="s">
        <v>56</v>
      </c>
      <c r="C69" s="193" t="s">
        <v>57</v>
      </c>
      <c r="D69" s="310">
        <v>0</v>
      </c>
      <c r="E69" s="79">
        <f>D69/E21</f>
        <v>0</v>
      </c>
    </row>
    <row r="70" spans="2:7">
      <c r="B70" s="287" t="s">
        <v>58</v>
      </c>
      <c r="C70" s="234" t="s">
        <v>59</v>
      </c>
      <c r="D70" s="115">
        <v>0</v>
      </c>
      <c r="E70" s="116">
        <v>0</v>
      </c>
    </row>
    <row r="71" spans="2:7" ht="13">
      <c r="B71" s="121" t="s">
        <v>23</v>
      </c>
      <c r="C71" s="122" t="s">
        <v>61</v>
      </c>
      <c r="D71" s="123">
        <f>E13</f>
        <v>246547.37</v>
      </c>
      <c r="E71" s="66">
        <f>D71/E21</f>
        <v>3.3867798174432385E-3</v>
      </c>
    </row>
    <row r="72" spans="2:7" ht="13">
      <c r="B72" s="117" t="s">
        <v>60</v>
      </c>
      <c r="C72" s="118" t="s">
        <v>63</v>
      </c>
      <c r="D72" s="119">
        <f>E14</f>
        <v>0</v>
      </c>
      <c r="E72" s="120">
        <f>D72/E21</f>
        <v>0</v>
      </c>
    </row>
    <row r="73" spans="2:7" ht="13">
      <c r="B73" s="22" t="s">
        <v>62</v>
      </c>
      <c r="C73" s="23" t="s">
        <v>65</v>
      </c>
      <c r="D73" s="24">
        <f>E17</f>
        <v>125547.51</v>
      </c>
      <c r="E73" s="25">
        <f>D73/E21</f>
        <v>1.7246250608889202E-3</v>
      </c>
    </row>
    <row r="74" spans="2:7" ht="13">
      <c r="B74" s="121" t="s">
        <v>64</v>
      </c>
      <c r="C74" s="122" t="s">
        <v>66</v>
      </c>
      <c r="D74" s="123">
        <f>D58+D71+D72-D73</f>
        <v>72796988.079999998</v>
      </c>
      <c r="E74" s="66">
        <f>E58+E71+E72-E73</f>
        <v>1</v>
      </c>
    </row>
    <row r="75" spans="2:7">
      <c r="B75" s="286" t="s">
        <v>4</v>
      </c>
      <c r="C75" s="193" t="s">
        <v>67</v>
      </c>
      <c r="D75" s="78">
        <f>D74</f>
        <v>72796988.079999998</v>
      </c>
      <c r="E75" s="79">
        <f>E74</f>
        <v>1</v>
      </c>
    </row>
    <row r="76" spans="2:7">
      <c r="B76" s="286" t="s">
        <v>6</v>
      </c>
      <c r="C76" s="193" t="s">
        <v>116</v>
      </c>
      <c r="D76" s="78">
        <v>0</v>
      </c>
      <c r="E76" s="79">
        <v>0</v>
      </c>
    </row>
    <row r="77" spans="2:7" ht="13" thickBot="1">
      <c r="B77" s="15" t="s">
        <v>8</v>
      </c>
      <c r="C77" s="16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Arkusz10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1.7265625" customWidth="1"/>
    <col min="9" max="9" width="13.26953125" customWidth="1"/>
    <col min="10" max="10" width="13.54296875" customWidth="1"/>
    <col min="11" max="11" width="15.26953125" customWidth="1"/>
    <col min="12" max="12" width="12.453125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6"/>
      <c r="C4" s="86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87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7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203" t="s">
        <v>106</v>
      </c>
      <c r="D11" s="391">
        <v>23797707.050000001</v>
      </c>
      <c r="E11" s="392">
        <f>SUM(E12:E14)</f>
        <v>18853967.960000001</v>
      </c>
      <c r="H11" s="72"/>
    </row>
    <row r="12" spans="2:12">
      <c r="B12" s="181" t="s">
        <v>4</v>
      </c>
      <c r="C12" s="239" t="s">
        <v>5</v>
      </c>
      <c r="D12" s="393">
        <v>23797706.59</v>
      </c>
      <c r="E12" s="394">
        <f>18930695.22-172204.3</f>
        <v>18758490.919999998</v>
      </c>
      <c r="G12" s="72"/>
      <c r="H12" s="72"/>
    </row>
    <row r="13" spans="2:12">
      <c r="B13" s="181" t="s">
        <v>6</v>
      </c>
      <c r="C13" s="239" t="s">
        <v>7</v>
      </c>
      <c r="D13" s="395">
        <v>0.46</v>
      </c>
      <c r="E13" s="396">
        <v>87732.87</v>
      </c>
      <c r="H13" s="72"/>
    </row>
    <row r="14" spans="2:12">
      <c r="B14" s="181" t="s">
        <v>8</v>
      </c>
      <c r="C14" s="239" t="s">
        <v>10</v>
      </c>
      <c r="D14" s="395">
        <v>0</v>
      </c>
      <c r="E14" s="396">
        <f>E15</f>
        <v>7744.17</v>
      </c>
      <c r="H14" s="72"/>
    </row>
    <row r="15" spans="2:12">
      <c r="B15" s="181" t="s">
        <v>103</v>
      </c>
      <c r="C15" s="239" t="s">
        <v>11</v>
      </c>
      <c r="D15" s="395">
        <v>0</v>
      </c>
      <c r="E15" s="396">
        <v>7744.17</v>
      </c>
      <c r="H15" s="72"/>
    </row>
    <row r="16" spans="2:12">
      <c r="B16" s="184" t="s">
        <v>104</v>
      </c>
      <c r="C16" s="240" t="s">
        <v>12</v>
      </c>
      <c r="D16" s="397">
        <v>0</v>
      </c>
      <c r="E16" s="398">
        <v>0</v>
      </c>
      <c r="H16" s="72"/>
    </row>
    <row r="17" spans="2:11" ht="13">
      <c r="B17" s="8" t="s">
        <v>13</v>
      </c>
      <c r="C17" s="206" t="s">
        <v>65</v>
      </c>
      <c r="D17" s="399">
        <v>76376.820000000007</v>
      </c>
      <c r="E17" s="400">
        <f>E18</f>
        <v>73795.960000000006</v>
      </c>
    </row>
    <row r="18" spans="2:11">
      <c r="B18" s="181" t="s">
        <v>4</v>
      </c>
      <c r="C18" s="239" t="s">
        <v>11</v>
      </c>
      <c r="D18" s="397">
        <v>76376.820000000007</v>
      </c>
      <c r="E18" s="398">
        <v>73795.960000000006</v>
      </c>
    </row>
    <row r="19" spans="2:11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23721330.23</v>
      </c>
      <c r="E21" s="404">
        <f>E11-E17</f>
        <v>18780172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269"/>
      <c r="G22" s="72"/>
    </row>
    <row r="23" spans="2:11" ht="15.5">
      <c r="B23" s="448"/>
      <c r="C23" s="458"/>
      <c r="D23" s="458"/>
      <c r="E23" s="458"/>
      <c r="G23" s="72"/>
    </row>
    <row r="24" spans="2:11" ht="18" customHeight="1" thickBot="1">
      <c r="B24" s="447" t="s">
        <v>102</v>
      </c>
      <c r="C24" s="459"/>
      <c r="D24" s="459"/>
      <c r="E24" s="459"/>
      <c r="K24" s="180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20219465.689999998</v>
      </c>
      <c r="E26" s="406">
        <f>D21</f>
        <v>23721330.23</v>
      </c>
      <c r="G26" s="74"/>
    </row>
    <row r="27" spans="2:11" ht="13">
      <c r="B27" s="8" t="s">
        <v>17</v>
      </c>
      <c r="C27" s="9" t="s">
        <v>108</v>
      </c>
      <c r="D27" s="407">
        <v>-782560.69</v>
      </c>
      <c r="E27" s="376">
        <v>-290158.45000000019</v>
      </c>
      <c r="F27" s="72"/>
      <c r="G27" s="154"/>
      <c r="H27" s="276"/>
      <c r="I27" s="276"/>
      <c r="J27" s="215"/>
    </row>
    <row r="28" spans="2:11" ht="13">
      <c r="B28" s="8" t="s">
        <v>18</v>
      </c>
      <c r="C28" s="9" t="s">
        <v>19</v>
      </c>
      <c r="D28" s="407">
        <v>2430371.8299999996</v>
      </c>
      <c r="E28" s="377">
        <v>2352453.7199999997</v>
      </c>
      <c r="F28" s="72"/>
      <c r="G28" s="154"/>
      <c r="H28" s="276"/>
      <c r="I28" s="276"/>
      <c r="J28" s="215"/>
    </row>
    <row r="29" spans="2:11">
      <c r="B29" s="189" t="s">
        <v>4</v>
      </c>
      <c r="C29" s="182" t="s">
        <v>20</v>
      </c>
      <c r="D29" s="408">
        <v>2276000.5499999998</v>
      </c>
      <c r="E29" s="379">
        <v>2171968.59</v>
      </c>
      <c r="F29" s="72"/>
      <c r="G29" s="154"/>
      <c r="H29" s="276"/>
      <c r="I29" s="276"/>
      <c r="J29" s="215"/>
    </row>
    <row r="30" spans="2:11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76"/>
      <c r="I30" s="276"/>
      <c r="J30" s="215"/>
    </row>
    <row r="31" spans="2:11">
      <c r="B31" s="189" t="s">
        <v>8</v>
      </c>
      <c r="C31" s="182" t="s">
        <v>22</v>
      </c>
      <c r="D31" s="408">
        <v>154371.28</v>
      </c>
      <c r="E31" s="379">
        <v>180485.12999999998</v>
      </c>
      <c r="F31" s="72"/>
      <c r="G31" s="154"/>
      <c r="H31" s="276"/>
      <c r="I31" s="276"/>
      <c r="J31" s="215"/>
    </row>
    <row r="32" spans="2:11" ht="13">
      <c r="B32" s="93" t="s">
        <v>23</v>
      </c>
      <c r="C32" s="10" t="s">
        <v>24</v>
      </c>
      <c r="D32" s="407">
        <v>3212932.5199999996</v>
      </c>
      <c r="E32" s="377">
        <v>2642612.17</v>
      </c>
      <c r="F32" s="72"/>
      <c r="G32" s="154"/>
      <c r="H32" s="276"/>
      <c r="I32" s="276"/>
      <c r="J32" s="215"/>
    </row>
    <row r="33" spans="2:10">
      <c r="B33" s="189" t="s">
        <v>4</v>
      </c>
      <c r="C33" s="182" t="s">
        <v>25</v>
      </c>
      <c r="D33" s="408">
        <v>2345387.23</v>
      </c>
      <c r="E33" s="379">
        <v>1916569.3900000001</v>
      </c>
      <c r="F33" s="72"/>
      <c r="G33" s="154"/>
      <c r="H33" s="276"/>
      <c r="I33" s="276"/>
      <c r="J33" s="215"/>
    </row>
    <row r="34" spans="2:10">
      <c r="B34" s="189" t="s">
        <v>6</v>
      </c>
      <c r="C34" s="182" t="s">
        <v>26</v>
      </c>
      <c r="D34" s="408">
        <v>83978.01</v>
      </c>
      <c r="E34" s="379">
        <v>187727.49</v>
      </c>
      <c r="F34" s="72"/>
      <c r="G34" s="154"/>
      <c r="H34" s="276"/>
      <c r="I34" s="276"/>
      <c r="J34" s="215"/>
    </row>
    <row r="35" spans="2:10">
      <c r="B35" s="189" t="s">
        <v>8</v>
      </c>
      <c r="C35" s="182" t="s">
        <v>27</v>
      </c>
      <c r="D35" s="408">
        <v>444472.02</v>
      </c>
      <c r="E35" s="379">
        <v>444245.73</v>
      </c>
      <c r="F35" s="72"/>
      <c r="G35" s="154"/>
      <c r="H35" s="276"/>
      <c r="I35" s="276"/>
      <c r="J35" s="215"/>
    </row>
    <row r="36" spans="2:10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76"/>
      <c r="I36" s="276"/>
      <c r="J36" s="215"/>
    </row>
    <row r="37" spans="2:10" ht="2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154"/>
      <c r="H37" s="276"/>
      <c r="I37" s="276"/>
      <c r="J37" s="215"/>
    </row>
    <row r="38" spans="2:10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76"/>
      <c r="I38" s="276"/>
      <c r="J38" s="215"/>
    </row>
    <row r="39" spans="2:10">
      <c r="B39" s="190" t="s">
        <v>33</v>
      </c>
      <c r="C39" s="191" t="s">
        <v>34</v>
      </c>
      <c r="D39" s="409">
        <v>339095.26</v>
      </c>
      <c r="E39" s="381">
        <v>94069.56</v>
      </c>
      <c r="F39" s="72"/>
      <c r="G39" s="154"/>
      <c r="H39" s="276"/>
      <c r="I39" s="276"/>
      <c r="J39" s="215"/>
    </row>
    <row r="40" spans="2:10" ht="13.5" thickBot="1">
      <c r="B40" s="98" t="s">
        <v>35</v>
      </c>
      <c r="C40" s="99" t="s">
        <v>36</v>
      </c>
      <c r="D40" s="410">
        <v>4284425.2300000004</v>
      </c>
      <c r="E40" s="411">
        <v>-4650999.78</v>
      </c>
      <c r="G40" s="74"/>
    </row>
    <row r="41" spans="2:10" ht="13.5" thickBot="1">
      <c r="B41" s="100" t="s">
        <v>37</v>
      </c>
      <c r="C41" s="101" t="s">
        <v>38</v>
      </c>
      <c r="D41" s="412">
        <v>23721330.23</v>
      </c>
      <c r="E41" s="404">
        <f>E26+E27+E40</f>
        <v>18780172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7.25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1603556.5158000002</v>
      </c>
      <c r="E47" s="283">
        <v>1552941.4571</v>
      </c>
      <c r="G47" s="200"/>
    </row>
    <row r="48" spans="2:10">
      <c r="B48" s="194" t="s">
        <v>6</v>
      </c>
      <c r="C48" s="195" t="s">
        <v>41</v>
      </c>
      <c r="D48" s="311">
        <v>1552941.4571</v>
      </c>
      <c r="E48" s="329">
        <v>1525671.4672999999</v>
      </c>
      <c r="G48" s="202"/>
      <c r="I48" s="202"/>
      <c r="J48" s="20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12.6091</v>
      </c>
      <c r="E50" s="283">
        <v>15.2751</v>
      </c>
      <c r="G50" s="216"/>
    </row>
    <row r="51" spans="2:7">
      <c r="B51" s="192" t="s">
        <v>6</v>
      </c>
      <c r="C51" s="193" t="s">
        <v>111</v>
      </c>
      <c r="D51" s="311">
        <v>12.6091</v>
      </c>
      <c r="E51" s="283">
        <v>10.472799999999999</v>
      </c>
      <c r="G51" s="180"/>
    </row>
    <row r="52" spans="2:7" ht="12.75" customHeight="1">
      <c r="B52" s="192" t="s">
        <v>8</v>
      </c>
      <c r="C52" s="193" t="s">
        <v>112</v>
      </c>
      <c r="D52" s="311">
        <v>16.292000000000002</v>
      </c>
      <c r="E52" s="283">
        <v>15.742600000000001</v>
      </c>
    </row>
    <row r="53" spans="2:7" ht="13" thickBot="1">
      <c r="B53" s="196" t="s">
        <v>9</v>
      </c>
      <c r="C53" s="197" t="s">
        <v>41</v>
      </c>
      <c r="D53" s="309">
        <v>15.2751</v>
      </c>
      <c r="E53" s="267">
        <v>12.3094</v>
      </c>
    </row>
    <row r="54" spans="2:7">
      <c r="B54" s="198"/>
      <c r="C54" s="199"/>
      <c r="D54" s="112"/>
      <c r="E54" s="112"/>
    </row>
    <row r="55" spans="2:7" ht="13.5">
      <c r="B55" s="449" t="s">
        <v>62</v>
      </c>
      <c r="C55" s="450"/>
      <c r="D55" s="450"/>
      <c r="E55" s="450"/>
    </row>
    <row r="56" spans="2:7" ht="15.75" customHeight="1" thickBot="1">
      <c r="B56" s="447" t="s">
        <v>113</v>
      </c>
      <c r="C56" s="451"/>
      <c r="D56" s="451"/>
      <c r="E56" s="451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SUM(D59:D70)</f>
        <v>18758490.919999998</v>
      </c>
      <c r="E58" s="30">
        <f>D58/E21</f>
        <v>0.99884553347008742</v>
      </c>
    </row>
    <row r="59" spans="2:7" ht="25">
      <c r="B59" s="285" t="s">
        <v>4</v>
      </c>
      <c r="C59" s="195" t="s">
        <v>44</v>
      </c>
      <c r="D59" s="80">
        <v>0</v>
      </c>
      <c r="E59" s="81">
        <v>0</v>
      </c>
    </row>
    <row r="60" spans="2:7" ht="24" customHeight="1">
      <c r="B60" s="286" t="s">
        <v>6</v>
      </c>
      <c r="C60" s="193" t="s">
        <v>45</v>
      </c>
      <c r="D60" s="78">
        <v>0</v>
      </c>
      <c r="E60" s="79">
        <v>0</v>
      </c>
    </row>
    <row r="61" spans="2:7">
      <c r="B61" s="286" t="s">
        <v>8</v>
      </c>
      <c r="C61" s="193" t="s">
        <v>46</v>
      </c>
      <c r="D61" s="78">
        <v>0</v>
      </c>
      <c r="E61" s="79">
        <v>0</v>
      </c>
    </row>
    <row r="62" spans="2:7">
      <c r="B62" s="286" t="s">
        <v>9</v>
      </c>
      <c r="C62" s="193" t="s">
        <v>47</v>
      </c>
      <c r="D62" s="78">
        <v>0</v>
      </c>
      <c r="E62" s="79">
        <v>0</v>
      </c>
    </row>
    <row r="63" spans="2:7">
      <c r="B63" s="286" t="s">
        <v>29</v>
      </c>
      <c r="C63" s="193" t="s">
        <v>48</v>
      </c>
      <c r="D63" s="78">
        <v>0</v>
      </c>
      <c r="E63" s="79">
        <v>0</v>
      </c>
    </row>
    <row r="64" spans="2:7">
      <c r="B64" s="285" t="s">
        <v>31</v>
      </c>
      <c r="C64" s="195" t="s">
        <v>49</v>
      </c>
      <c r="D64" s="315">
        <f>E12</f>
        <v>18758490.919999998</v>
      </c>
      <c r="E64" s="81">
        <f>D64/E21</f>
        <v>0.99884553347008742</v>
      </c>
      <c r="G64" s="72"/>
    </row>
    <row r="65" spans="2:7">
      <c r="B65" s="285" t="s">
        <v>33</v>
      </c>
      <c r="C65" s="195" t="s">
        <v>115</v>
      </c>
      <c r="D65" s="80">
        <v>0</v>
      </c>
      <c r="E65" s="81">
        <v>0</v>
      </c>
    </row>
    <row r="66" spans="2:7">
      <c r="B66" s="285" t="s">
        <v>50</v>
      </c>
      <c r="C66" s="195" t="s">
        <v>51</v>
      </c>
      <c r="D66" s="80">
        <v>0</v>
      </c>
      <c r="E66" s="81">
        <v>0</v>
      </c>
    </row>
    <row r="67" spans="2:7">
      <c r="B67" s="286" t="s">
        <v>52</v>
      </c>
      <c r="C67" s="193" t="s">
        <v>53</v>
      </c>
      <c r="D67" s="78">
        <v>0</v>
      </c>
      <c r="E67" s="79">
        <v>0</v>
      </c>
      <c r="G67" s="72"/>
    </row>
    <row r="68" spans="2:7">
      <c r="B68" s="286" t="s">
        <v>54</v>
      </c>
      <c r="C68" s="193" t="s">
        <v>55</v>
      </c>
      <c r="D68" s="78">
        <v>0</v>
      </c>
      <c r="E68" s="79">
        <v>0</v>
      </c>
    </row>
    <row r="69" spans="2:7">
      <c r="B69" s="286" t="s">
        <v>56</v>
      </c>
      <c r="C69" s="193" t="s">
        <v>57</v>
      </c>
      <c r="D69" s="310">
        <v>0</v>
      </c>
      <c r="E69" s="79">
        <f>D69/E21</f>
        <v>0</v>
      </c>
    </row>
    <row r="70" spans="2:7">
      <c r="B70" s="287" t="s">
        <v>58</v>
      </c>
      <c r="C70" s="234" t="s">
        <v>59</v>
      </c>
      <c r="D70" s="115">
        <v>0</v>
      </c>
      <c r="E70" s="116">
        <v>0</v>
      </c>
    </row>
    <row r="71" spans="2:7" ht="13">
      <c r="B71" s="121" t="s">
        <v>23</v>
      </c>
      <c r="C71" s="122" t="s">
        <v>61</v>
      </c>
      <c r="D71" s="123">
        <f>E13</f>
        <v>87732.87</v>
      </c>
      <c r="E71" s="66">
        <f>D71/E21</f>
        <v>4.6715690356829527E-3</v>
      </c>
    </row>
    <row r="72" spans="2:7" ht="13">
      <c r="B72" s="117" t="s">
        <v>60</v>
      </c>
      <c r="C72" s="118" t="s">
        <v>63</v>
      </c>
      <c r="D72" s="119">
        <f>E14</f>
        <v>7744.17</v>
      </c>
      <c r="E72" s="120">
        <f>D72/E21</f>
        <v>4.1235884314584555E-4</v>
      </c>
    </row>
    <row r="73" spans="2:7" ht="13">
      <c r="B73" s="22" t="s">
        <v>62</v>
      </c>
      <c r="C73" s="23" t="s">
        <v>65</v>
      </c>
      <c r="D73" s="24">
        <f>E17</f>
        <v>73795.960000000006</v>
      </c>
      <c r="E73" s="25">
        <f>D73/E21</f>
        <v>3.9294613489162938E-3</v>
      </c>
    </row>
    <row r="74" spans="2:7" ht="13">
      <c r="B74" s="121" t="s">
        <v>64</v>
      </c>
      <c r="C74" s="122" t="s">
        <v>66</v>
      </c>
      <c r="D74" s="123">
        <f>D58+D71+D72-D73</f>
        <v>18780172</v>
      </c>
      <c r="E74" s="66">
        <f>E58+E71+E72-E73</f>
        <v>1</v>
      </c>
    </row>
    <row r="75" spans="2:7">
      <c r="B75" s="286" t="s">
        <v>4</v>
      </c>
      <c r="C75" s="193" t="s">
        <v>67</v>
      </c>
      <c r="D75" s="78">
        <f>D74</f>
        <v>18780172</v>
      </c>
      <c r="E75" s="79">
        <f>E74</f>
        <v>1</v>
      </c>
    </row>
    <row r="76" spans="2:7">
      <c r="B76" s="286" t="s">
        <v>6</v>
      </c>
      <c r="C76" s="193" t="s">
        <v>116</v>
      </c>
      <c r="D76" s="78">
        <v>0</v>
      </c>
      <c r="E76" s="79">
        <v>0</v>
      </c>
    </row>
    <row r="77" spans="2:7" ht="13" thickBot="1">
      <c r="B77" s="288" t="s">
        <v>8</v>
      </c>
      <c r="C77" s="197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118110236220474" right="0.74803149606299213" top="0.51181102362204722" bottom="0.47244094488188981" header="0.51181102362204722" footer="0.51181102362204722"/>
  <pageSetup paperSize="9" scale="7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Arkusz11"/>
  <dimension ref="A1:L81"/>
  <sheetViews>
    <sheetView zoomScale="78" zoomScaleNormal="78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1.7265625" customWidth="1"/>
    <col min="9" max="9" width="13.26953125" customWidth="1"/>
    <col min="10" max="10" width="13.54296875" customWidth="1"/>
    <col min="11" max="11" width="7.81640625" customWidth="1"/>
    <col min="12" max="12" width="12.453125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.25" customHeight="1">
      <c r="B6" s="446" t="s">
        <v>98</v>
      </c>
      <c r="C6" s="446"/>
      <c r="D6" s="446"/>
      <c r="E6" s="446"/>
    </row>
    <row r="7" spans="2:12" ht="14">
      <c r="B7" s="250"/>
      <c r="C7" s="250"/>
      <c r="D7" s="296"/>
      <c r="E7" s="296"/>
    </row>
    <row r="8" spans="2:12" ht="13.5" customHeight="1">
      <c r="B8" s="448" t="s">
        <v>18</v>
      </c>
      <c r="C8" s="454"/>
      <c r="D8" s="454"/>
      <c r="E8" s="454"/>
    </row>
    <row r="9" spans="2:12" ht="16.5" customHeight="1" thickBot="1">
      <c r="B9" s="447" t="s">
        <v>100</v>
      </c>
      <c r="C9" s="447"/>
      <c r="D9" s="447"/>
      <c r="E9" s="447"/>
    </row>
    <row r="10" spans="2:12" ht="13.5" thickBot="1">
      <c r="B10" s="251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203" t="s">
        <v>106</v>
      </c>
      <c r="D11" s="391">
        <v>797060.92999999993</v>
      </c>
      <c r="E11" s="392">
        <f>SUM(E12:E14)</f>
        <v>625952.23</v>
      </c>
    </row>
    <row r="12" spans="2:12">
      <c r="B12" s="181" t="s">
        <v>4</v>
      </c>
      <c r="C12" s="239" t="s">
        <v>5</v>
      </c>
      <c r="D12" s="393">
        <v>796843.83</v>
      </c>
      <c r="E12" s="394">
        <v>574378.96</v>
      </c>
      <c r="G12" s="72"/>
    </row>
    <row r="13" spans="2:12">
      <c r="B13" s="181" t="s">
        <v>6</v>
      </c>
      <c r="C13" s="239" t="s">
        <v>7</v>
      </c>
      <c r="D13" s="395">
        <v>0</v>
      </c>
      <c r="E13" s="396">
        <v>51291.03</v>
      </c>
      <c r="G13" s="72"/>
    </row>
    <row r="14" spans="2:12">
      <c r="B14" s="181" t="s">
        <v>8</v>
      </c>
      <c r="C14" s="239" t="s">
        <v>10</v>
      </c>
      <c r="D14" s="395">
        <v>217.1</v>
      </c>
      <c r="E14" s="396">
        <f>E15</f>
        <v>282.24</v>
      </c>
      <c r="G14" s="72"/>
    </row>
    <row r="15" spans="2:12">
      <c r="B15" s="181" t="s">
        <v>103</v>
      </c>
      <c r="C15" s="239" t="s">
        <v>11</v>
      </c>
      <c r="D15" s="395">
        <v>217.1</v>
      </c>
      <c r="E15" s="396">
        <v>282.24</v>
      </c>
      <c r="G15" s="72"/>
    </row>
    <row r="16" spans="2:12">
      <c r="B16" s="184" t="s">
        <v>104</v>
      </c>
      <c r="C16" s="240" t="s">
        <v>12</v>
      </c>
      <c r="D16" s="397">
        <v>0</v>
      </c>
      <c r="E16" s="398">
        <v>0</v>
      </c>
      <c r="G16" s="72"/>
    </row>
    <row r="17" spans="2:11" ht="13">
      <c r="B17" s="8" t="s">
        <v>13</v>
      </c>
      <c r="C17" s="206" t="s">
        <v>65</v>
      </c>
      <c r="D17" s="399">
        <v>1524.7</v>
      </c>
      <c r="E17" s="400">
        <f>E18</f>
        <v>1240.1400000000001</v>
      </c>
      <c r="G17" s="72"/>
    </row>
    <row r="18" spans="2:11">
      <c r="B18" s="181" t="s">
        <v>4</v>
      </c>
      <c r="C18" s="239" t="s">
        <v>11</v>
      </c>
      <c r="D18" s="397">
        <v>1524.7</v>
      </c>
      <c r="E18" s="398">
        <v>1240.1400000000001</v>
      </c>
    </row>
    <row r="19" spans="2:11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customHeight="1" thickBot="1">
      <c r="B21" s="456" t="s">
        <v>107</v>
      </c>
      <c r="C21" s="457"/>
      <c r="D21" s="403">
        <v>795536.23</v>
      </c>
      <c r="E21" s="404">
        <f>E11-E17</f>
        <v>624712.09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268"/>
      <c r="G22" s="72"/>
    </row>
    <row r="23" spans="2:11" ht="13.5" customHeight="1">
      <c r="B23" s="448" t="s">
        <v>101</v>
      </c>
      <c r="C23" s="458"/>
      <c r="D23" s="458"/>
      <c r="E23" s="458"/>
      <c r="G23" s="72"/>
    </row>
    <row r="24" spans="2:11" ht="18" customHeight="1" thickBot="1">
      <c r="B24" s="447" t="s">
        <v>102</v>
      </c>
      <c r="C24" s="459"/>
      <c r="D24" s="459"/>
      <c r="E24" s="459"/>
      <c r="K24" s="180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717254.7300000001</v>
      </c>
      <c r="E26" s="406">
        <f>D21</f>
        <v>795536.23</v>
      </c>
      <c r="G26" s="74"/>
    </row>
    <row r="27" spans="2:11" ht="13">
      <c r="B27" s="8" t="s">
        <v>17</v>
      </c>
      <c r="C27" s="9" t="s">
        <v>108</v>
      </c>
      <c r="D27" s="407">
        <v>-25823.729999999981</v>
      </c>
      <c r="E27" s="376">
        <v>22288.369999999995</v>
      </c>
      <c r="F27" s="72"/>
      <c r="G27" s="154"/>
      <c r="H27" s="242"/>
      <c r="I27" s="242"/>
      <c r="J27" s="215"/>
    </row>
    <row r="28" spans="2:11" ht="13">
      <c r="B28" s="8" t="s">
        <v>18</v>
      </c>
      <c r="C28" s="9" t="s">
        <v>19</v>
      </c>
      <c r="D28" s="407">
        <v>162988.52000000002</v>
      </c>
      <c r="E28" s="377">
        <v>114945.72</v>
      </c>
      <c r="F28" s="72"/>
      <c r="G28" s="154"/>
      <c r="H28" s="242"/>
      <c r="I28" s="242"/>
      <c r="J28" s="215"/>
    </row>
    <row r="29" spans="2:11">
      <c r="B29" s="189" t="s">
        <v>4</v>
      </c>
      <c r="C29" s="182" t="s">
        <v>20</v>
      </c>
      <c r="D29" s="408">
        <v>140391.66</v>
      </c>
      <c r="E29" s="379">
        <v>114945.72</v>
      </c>
      <c r="F29" s="72"/>
      <c r="G29" s="154"/>
      <c r="H29" s="242"/>
      <c r="I29" s="242"/>
      <c r="J29" s="215"/>
    </row>
    <row r="30" spans="2:11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242"/>
      <c r="J30" s="215"/>
    </row>
    <row r="31" spans="2:11">
      <c r="B31" s="189" t="s">
        <v>8</v>
      </c>
      <c r="C31" s="182" t="s">
        <v>22</v>
      </c>
      <c r="D31" s="408">
        <v>22596.86</v>
      </c>
      <c r="E31" s="379">
        <v>0</v>
      </c>
      <c r="F31" s="72"/>
      <c r="G31" s="154"/>
      <c r="H31" s="242"/>
      <c r="I31" s="242"/>
      <c r="J31" s="215"/>
    </row>
    <row r="32" spans="2:11" ht="13">
      <c r="B32" s="93" t="s">
        <v>23</v>
      </c>
      <c r="C32" s="10" t="s">
        <v>24</v>
      </c>
      <c r="D32" s="407">
        <v>188812.25</v>
      </c>
      <c r="E32" s="377">
        <v>92657.35</v>
      </c>
      <c r="F32" s="72"/>
      <c r="G32" s="154"/>
      <c r="H32" s="242"/>
      <c r="I32" s="242"/>
      <c r="J32" s="215"/>
    </row>
    <row r="33" spans="2:10">
      <c r="B33" s="189" t="s">
        <v>4</v>
      </c>
      <c r="C33" s="182" t="s">
        <v>25</v>
      </c>
      <c r="D33" s="408">
        <v>166149.32999999999</v>
      </c>
      <c r="E33" s="379">
        <v>82612.98</v>
      </c>
      <c r="F33" s="72"/>
      <c r="G33" s="154"/>
      <c r="H33" s="242"/>
      <c r="I33" s="242"/>
      <c r="J33" s="215"/>
    </row>
    <row r="34" spans="2:10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242"/>
      <c r="J34" s="215"/>
    </row>
    <row r="35" spans="2:10">
      <c r="B35" s="189" t="s">
        <v>8</v>
      </c>
      <c r="C35" s="182" t="s">
        <v>27</v>
      </c>
      <c r="D35" s="408">
        <v>11768.51</v>
      </c>
      <c r="E35" s="379">
        <v>10044.370000000001</v>
      </c>
      <c r="F35" s="72"/>
      <c r="G35" s="154"/>
      <c r="H35" s="242"/>
      <c r="I35" s="242"/>
      <c r="J35" s="215"/>
    </row>
    <row r="36" spans="2:10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242"/>
      <c r="J36" s="215"/>
    </row>
    <row r="37" spans="2:10" ht="2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154"/>
      <c r="H37" s="242"/>
      <c r="I37" s="242"/>
      <c r="J37" s="215"/>
    </row>
    <row r="38" spans="2:10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242"/>
      <c r="J38" s="215"/>
    </row>
    <row r="39" spans="2:10">
      <c r="B39" s="190" t="s">
        <v>33</v>
      </c>
      <c r="C39" s="191" t="s">
        <v>34</v>
      </c>
      <c r="D39" s="409">
        <v>10894.41</v>
      </c>
      <c r="E39" s="381">
        <v>0</v>
      </c>
      <c r="F39" s="72"/>
      <c r="G39" s="154"/>
      <c r="H39" s="242"/>
      <c r="I39" s="242"/>
      <c r="J39" s="215"/>
    </row>
    <row r="40" spans="2:10" ht="13.5" thickBot="1">
      <c r="B40" s="98" t="s">
        <v>35</v>
      </c>
      <c r="C40" s="99" t="s">
        <v>36</v>
      </c>
      <c r="D40" s="410">
        <v>104105.23</v>
      </c>
      <c r="E40" s="411">
        <v>-193112.51</v>
      </c>
      <c r="G40" s="74"/>
    </row>
    <row r="41" spans="2:10" ht="13.5" thickBot="1">
      <c r="B41" s="100" t="s">
        <v>37</v>
      </c>
      <c r="C41" s="101" t="s">
        <v>38</v>
      </c>
      <c r="D41" s="412">
        <v>795536.2300000001</v>
      </c>
      <c r="E41" s="404">
        <f>E26+E27+E40</f>
        <v>624712.09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 customHeight="1">
      <c r="B43" s="449" t="s">
        <v>60</v>
      </c>
      <c r="C43" s="450"/>
      <c r="D43" s="450"/>
      <c r="E43" s="450"/>
      <c r="G43" s="72"/>
    </row>
    <row r="44" spans="2:10" ht="17.25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50570.208599999998</v>
      </c>
      <c r="E47" s="283">
        <v>48978.652199999997</v>
      </c>
      <c r="G47" s="200"/>
    </row>
    <row r="48" spans="2:10">
      <c r="B48" s="194" t="s">
        <v>6</v>
      </c>
      <c r="C48" s="195" t="s">
        <v>41</v>
      </c>
      <c r="D48" s="311">
        <v>48978.652199999997</v>
      </c>
      <c r="E48" s="329">
        <v>51069.531000000003</v>
      </c>
      <c r="G48" s="20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14.183300000000001</v>
      </c>
      <c r="E50" s="283">
        <v>16.2425</v>
      </c>
      <c r="G50" s="216"/>
    </row>
    <row r="51" spans="2:7">
      <c r="B51" s="192" t="s">
        <v>6</v>
      </c>
      <c r="C51" s="193" t="s">
        <v>111</v>
      </c>
      <c r="D51" s="311">
        <v>14.183299999999999</v>
      </c>
      <c r="E51" s="283">
        <v>11.551299999999999</v>
      </c>
      <c r="G51" s="180"/>
    </row>
    <row r="52" spans="2:7" ht="12.75" customHeight="1">
      <c r="B52" s="192" t="s">
        <v>8</v>
      </c>
      <c r="C52" s="193" t="s">
        <v>112</v>
      </c>
      <c r="D52" s="311">
        <v>16.608699999999999</v>
      </c>
      <c r="E52" s="283">
        <v>16.2425</v>
      </c>
    </row>
    <row r="53" spans="2:7" ht="13" thickBot="1">
      <c r="B53" s="196" t="s">
        <v>9</v>
      </c>
      <c r="C53" s="197" t="s">
        <v>41</v>
      </c>
      <c r="D53" s="309">
        <v>16.2425</v>
      </c>
      <c r="E53" s="267">
        <v>12.232600000000001</v>
      </c>
    </row>
    <row r="54" spans="2:7">
      <c r="B54" s="198"/>
      <c r="C54" s="199"/>
      <c r="D54" s="112"/>
      <c r="E54" s="112"/>
    </row>
    <row r="55" spans="2:7" ht="13.5" customHeight="1">
      <c r="B55" s="449" t="s">
        <v>62</v>
      </c>
      <c r="C55" s="450"/>
      <c r="D55" s="450"/>
      <c r="E55" s="450"/>
    </row>
    <row r="56" spans="2:7" ht="15.75" customHeight="1" thickBot="1">
      <c r="B56" s="447" t="s">
        <v>113</v>
      </c>
      <c r="C56" s="451"/>
      <c r="D56" s="451"/>
      <c r="E56" s="451"/>
    </row>
    <row r="57" spans="2:7" ht="23.25" customHeight="1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SUM(D59:D70)</f>
        <v>574378.96</v>
      </c>
      <c r="E58" s="30">
        <f>D58/E21</f>
        <v>0.91942987688936839</v>
      </c>
    </row>
    <row r="59" spans="2:7" ht="25">
      <c r="B59" s="285" t="s">
        <v>4</v>
      </c>
      <c r="C59" s="195" t="s">
        <v>44</v>
      </c>
      <c r="D59" s="80">
        <v>0</v>
      </c>
      <c r="E59" s="81">
        <v>0</v>
      </c>
    </row>
    <row r="60" spans="2:7" ht="24" customHeight="1">
      <c r="B60" s="286" t="s">
        <v>6</v>
      </c>
      <c r="C60" s="193" t="s">
        <v>45</v>
      </c>
      <c r="D60" s="78">
        <v>0</v>
      </c>
      <c r="E60" s="79">
        <v>0</v>
      </c>
    </row>
    <row r="61" spans="2:7">
      <c r="B61" s="286" t="s">
        <v>8</v>
      </c>
      <c r="C61" s="193" t="s">
        <v>46</v>
      </c>
      <c r="D61" s="78">
        <v>0</v>
      </c>
      <c r="E61" s="79">
        <v>0</v>
      </c>
    </row>
    <row r="62" spans="2:7">
      <c r="B62" s="286" t="s">
        <v>9</v>
      </c>
      <c r="C62" s="193" t="s">
        <v>47</v>
      </c>
      <c r="D62" s="78">
        <v>0</v>
      </c>
      <c r="E62" s="79">
        <v>0</v>
      </c>
    </row>
    <row r="63" spans="2:7">
      <c r="B63" s="286" t="s">
        <v>29</v>
      </c>
      <c r="C63" s="193" t="s">
        <v>48</v>
      </c>
      <c r="D63" s="78">
        <v>0</v>
      </c>
      <c r="E63" s="79">
        <v>0</v>
      </c>
    </row>
    <row r="64" spans="2:7">
      <c r="B64" s="285" t="s">
        <v>31</v>
      </c>
      <c r="C64" s="195" t="s">
        <v>49</v>
      </c>
      <c r="D64" s="315">
        <f>E12</f>
        <v>574378.96</v>
      </c>
      <c r="E64" s="81">
        <f>D64/E21</f>
        <v>0.91942987688936839</v>
      </c>
      <c r="G64" s="72"/>
    </row>
    <row r="65" spans="2:7">
      <c r="B65" s="285" t="s">
        <v>33</v>
      </c>
      <c r="C65" s="195" t="s">
        <v>115</v>
      </c>
      <c r="D65" s="80">
        <v>0</v>
      </c>
      <c r="E65" s="81">
        <v>0</v>
      </c>
    </row>
    <row r="66" spans="2:7">
      <c r="B66" s="285" t="s">
        <v>50</v>
      </c>
      <c r="C66" s="195" t="s">
        <v>51</v>
      </c>
      <c r="D66" s="80">
        <v>0</v>
      </c>
      <c r="E66" s="81">
        <v>0</v>
      </c>
      <c r="G66" s="72"/>
    </row>
    <row r="67" spans="2:7">
      <c r="B67" s="286" t="s">
        <v>52</v>
      </c>
      <c r="C67" s="193" t="s">
        <v>53</v>
      </c>
      <c r="D67" s="78">
        <v>0</v>
      </c>
      <c r="E67" s="79">
        <v>0</v>
      </c>
      <c r="G67" s="72"/>
    </row>
    <row r="68" spans="2:7">
      <c r="B68" s="286" t="s">
        <v>54</v>
      </c>
      <c r="C68" s="193" t="s">
        <v>55</v>
      </c>
      <c r="D68" s="78">
        <v>0</v>
      </c>
      <c r="E68" s="79">
        <v>0</v>
      </c>
    </row>
    <row r="69" spans="2:7">
      <c r="B69" s="286" t="s">
        <v>56</v>
      </c>
      <c r="C69" s="193" t="s">
        <v>57</v>
      </c>
      <c r="D69" s="310">
        <v>0</v>
      </c>
      <c r="E69" s="79">
        <f>D69/E21</f>
        <v>0</v>
      </c>
    </row>
    <row r="70" spans="2:7">
      <c r="B70" s="287" t="s">
        <v>58</v>
      </c>
      <c r="C70" s="234" t="s">
        <v>59</v>
      </c>
      <c r="D70" s="115">
        <v>0</v>
      </c>
      <c r="E70" s="116">
        <v>0</v>
      </c>
    </row>
    <row r="71" spans="2:7" ht="13">
      <c r="B71" s="121" t="s">
        <v>23</v>
      </c>
      <c r="C71" s="122" t="s">
        <v>61</v>
      </c>
      <c r="D71" s="123">
        <f>E13</f>
        <v>51291.03</v>
      </c>
      <c r="E71" s="66">
        <f>D71/E21</f>
        <v>8.2103469455825639E-2</v>
      </c>
    </row>
    <row r="72" spans="2:7" ht="13">
      <c r="B72" s="117" t="s">
        <v>60</v>
      </c>
      <c r="C72" s="118" t="s">
        <v>63</v>
      </c>
      <c r="D72" s="119">
        <f>E14</f>
        <v>282.24</v>
      </c>
      <c r="E72" s="120">
        <f>D72/E21</f>
        <v>4.5179212075117681E-4</v>
      </c>
    </row>
    <row r="73" spans="2:7" ht="13">
      <c r="B73" s="22" t="s">
        <v>62</v>
      </c>
      <c r="C73" s="23" t="s">
        <v>65</v>
      </c>
      <c r="D73" s="24">
        <f>E17</f>
        <v>1240.1400000000001</v>
      </c>
      <c r="E73" s="25">
        <f>D73/E21</f>
        <v>1.9851384659451687E-3</v>
      </c>
    </row>
    <row r="74" spans="2:7" ht="13">
      <c r="B74" s="121" t="s">
        <v>64</v>
      </c>
      <c r="C74" s="122" t="s">
        <v>66</v>
      </c>
      <c r="D74" s="123">
        <f>D58+D71+D72-D73</f>
        <v>624712.09</v>
      </c>
      <c r="E74" s="66">
        <f>E58+E71+E72-E73</f>
        <v>1</v>
      </c>
    </row>
    <row r="75" spans="2:7">
      <c r="B75" s="286" t="s">
        <v>4</v>
      </c>
      <c r="C75" s="193" t="s">
        <v>67</v>
      </c>
      <c r="D75" s="78">
        <f>D74</f>
        <v>624712.09</v>
      </c>
      <c r="E75" s="79">
        <f>E74</f>
        <v>1</v>
      </c>
    </row>
    <row r="76" spans="2:7">
      <c r="B76" s="286" t="s">
        <v>6</v>
      </c>
      <c r="C76" s="193" t="s">
        <v>116</v>
      </c>
      <c r="D76" s="78">
        <v>0</v>
      </c>
      <c r="E76" s="79">
        <v>0</v>
      </c>
    </row>
    <row r="77" spans="2:7" ht="13" thickBot="1">
      <c r="B77" s="288" t="s">
        <v>8</v>
      </c>
      <c r="C77" s="197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2" right="0.75" top="0.6" bottom="0.4" header="0.5" footer="0.5"/>
  <pageSetup paperSize="9" scale="7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Arkusz12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4" width="17.81640625" style="84" customWidth="1"/>
    <col min="5" max="5" width="17.1796875" style="84" customWidth="1"/>
    <col min="6" max="6" width="7.453125" customWidth="1"/>
    <col min="7" max="7" width="17.26953125" customWidth="1"/>
    <col min="8" max="8" width="20.1796875" customWidth="1"/>
    <col min="9" max="9" width="12.81640625" customWidth="1"/>
    <col min="10" max="10" width="13.54296875" customWidth="1"/>
    <col min="11" max="11" width="15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6"/>
      <c r="C4" s="86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99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7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203" t="s">
        <v>106</v>
      </c>
      <c r="D11" s="391">
        <v>1295085.77</v>
      </c>
      <c r="E11" s="392">
        <f>SUM(E12:E14)</f>
        <v>1285549.8600000001</v>
      </c>
      <c r="H11" s="72"/>
    </row>
    <row r="12" spans="2:12">
      <c r="B12" s="181" t="s">
        <v>4</v>
      </c>
      <c r="C12" s="239" t="s">
        <v>5</v>
      </c>
      <c r="D12" s="393">
        <v>1294412.5</v>
      </c>
      <c r="E12" s="394">
        <f>1091231.58-1149.59</f>
        <v>1090081.99</v>
      </c>
      <c r="H12" s="72"/>
    </row>
    <row r="13" spans="2:12">
      <c r="B13" s="181" t="s">
        <v>6</v>
      </c>
      <c r="C13" s="239" t="s">
        <v>7</v>
      </c>
      <c r="D13" s="395">
        <v>0</v>
      </c>
      <c r="E13" s="396">
        <v>194613.56</v>
      </c>
      <c r="H13" s="72"/>
    </row>
    <row r="14" spans="2:12">
      <c r="B14" s="181" t="s">
        <v>8</v>
      </c>
      <c r="C14" s="239" t="s">
        <v>10</v>
      </c>
      <c r="D14" s="395">
        <v>673.27</v>
      </c>
      <c r="E14" s="396">
        <f>E15</f>
        <v>854.31</v>
      </c>
      <c r="H14" s="72"/>
    </row>
    <row r="15" spans="2:12">
      <c r="B15" s="181" t="s">
        <v>103</v>
      </c>
      <c r="C15" s="239" t="s">
        <v>11</v>
      </c>
      <c r="D15" s="395">
        <v>673.27</v>
      </c>
      <c r="E15" s="396">
        <v>854.31</v>
      </c>
      <c r="H15" s="72"/>
    </row>
    <row r="16" spans="2:12">
      <c r="B16" s="184" t="s">
        <v>104</v>
      </c>
      <c r="C16" s="240" t="s">
        <v>12</v>
      </c>
      <c r="D16" s="397">
        <v>0</v>
      </c>
      <c r="E16" s="398">
        <v>0</v>
      </c>
      <c r="H16" s="72"/>
    </row>
    <row r="17" spans="2:11" ht="13">
      <c r="B17" s="8" t="s">
        <v>13</v>
      </c>
      <c r="C17" s="206" t="s">
        <v>65</v>
      </c>
      <c r="D17" s="399">
        <v>1140.3800000000001</v>
      </c>
      <c r="E17" s="400">
        <f>E18</f>
        <v>1143.72</v>
      </c>
    </row>
    <row r="18" spans="2:11">
      <c r="B18" s="181" t="s">
        <v>4</v>
      </c>
      <c r="C18" s="239" t="s">
        <v>11</v>
      </c>
      <c r="D18" s="397">
        <v>1140.3800000000001</v>
      </c>
      <c r="E18" s="398">
        <v>1143.72</v>
      </c>
    </row>
    <row r="19" spans="2:11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1293945.3900000001</v>
      </c>
      <c r="E21" s="404">
        <f>E11-E17</f>
        <v>1284406.1400000001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268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8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  <c r="K25" s="180"/>
    </row>
    <row r="26" spans="2:11" ht="13">
      <c r="B26" s="96" t="s">
        <v>15</v>
      </c>
      <c r="C26" s="97" t="s">
        <v>16</v>
      </c>
      <c r="D26" s="405">
        <v>1218693.1200000001</v>
      </c>
      <c r="E26" s="406">
        <f>D21</f>
        <v>1293945.3900000001</v>
      </c>
      <c r="G26" s="74"/>
    </row>
    <row r="27" spans="2:11" ht="13">
      <c r="B27" s="8" t="s">
        <v>17</v>
      </c>
      <c r="C27" s="9" t="s">
        <v>108</v>
      </c>
      <c r="D27" s="407">
        <v>72726.850000000006</v>
      </c>
      <c r="E27" s="376">
        <v>32528.829999999987</v>
      </c>
      <c r="F27" s="72"/>
      <c r="G27" s="154"/>
      <c r="H27" s="242"/>
      <c r="I27" s="242"/>
      <c r="J27" s="215"/>
    </row>
    <row r="28" spans="2:11" ht="13">
      <c r="B28" s="8" t="s">
        <v>18</v>
      </c>
      <c r="C28" s="9" t="s">
        <v>19</v>
      </c>
      <c r="D28" s="407">
        <v>223520.96</v>
      </c>
      <c r="E28" s="377">
        <v>197250.94</v>
      </c>
      <c r="F28" s="72"/>
      <c r="G28" s="154"/>
      <c r="H28" s="242"/>
      <c r="I28" s="242"/>
      <c r="J28" s="215"/>
    </row>
    <row r="29" spans="2:11">
      <c r="B29" s="189" t="s">
        <v>4</v>
      </c>
      <c r="C29" s="182" t="s">
        <v>20</v>
      </c>
      <c r="D29" s="408">
        <v>222062</v>
      </c>
      <c r="E29" s="379">
        <v>197212.66</v>
      </c>
      <c r="F29" s="72"/>
      <c r="G29" s="154"/>
      <c r="H29" s="242"/>
      <c r="I29" s="242"/>
      <c r="J29" s="215"/>
    </row>
    <row r="30" spans="2:11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242"/>
      <c r="J30" s="215"/>
    </row>
    <row r="31" spans="2:11">
      <c r="B31" s="189" t="s">
        <v>8</v>
      </c>
      <c r="C31" s="182" t="s">
        <v>22</v>
      </c>
      <c r="D31" s="408">
        <v>1458.96</v>
      </c>
      <c r="E31" s="379">
        <v>38.28</v>
      </c>
      <c r="F31" s="72"/>
      <c r="G31" s="154"/>
      <c r="H31" s="242"/>
      <c r="I31" s="242"/>
      <c r="J31" s="215"/>
    </row>
    <row r="32" spans="2:11" ht="13">
      <c r="B32" s="93" t="s">
        <v>23</v>
      </c>
      <c r="C32" s="10" t="s">
        <v>24</v>
      </c>
      <c r="D32" s="407">
        <v>150794.10999999999</v>
      </c>
      <c r="E32" s="377">
        <v>164722.11000000002</v>
      </c>
      <c r="F32" s="72"/>
      <c r="G32" s="154"/>
      <c r="H32" s="242"/>
      <c r="I32" s="242"/>
      <c r="J32" s="215"/>
    </row>
    <row r="33" spans="2:10">
      <c r="B33" s="189" t="s">
        <v>4</v>
      </c>
      <c r="C33" s="182" t="s">
        <v>25</v>
      </c>
      <c r="D33" s="408">
        <v>131472.59</v>
      </c>
      <c r="E33" s="379">
        <v>148099.26</v>
      </c>
      <c r="F33" s="72"/>
      <c r="G33" s="154"/>
      <c r="H33" s="242"/>
      <c r="I33" s="242"/>
      <c r="J33" s="215"/>
    </row>
    <row r="34" spans="2:10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242"/>
      <c r="J34" s="215"/>
    </row>
    <row r="35" spans="2:10">
      <c r="B35" s="189" t="s">
        <v>8</v>
      </c>
      <c r="C35" s="182" t="s">
        <v>27</v>
      </c>
      <c r="D35" s="408">
        <v>18601.64</v>
      </c>
      <c r="E35" s="379">
        <v>16622.849999999999</v>
      </c>
      <c r="F35" s="72"/>
      <c r="G35" s="154"/>
      <c r="H35" s="242"/>
      <c r="I35" s="242"/>
      <c r="J35" s="215"/>
    </row>
    <row r="36" spans="2:10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242"/>
      <c r="J36" s="215"/>
    </row>
    <row r="37" spans="2:10" ht="2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154"/>
      <c r="H37" s="242"/>
      <c r="I37" s="242"/>
      <c r="J37" s="215"/>
    </row>
    <row r="38" spans="2:10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242"/>
      <c r="J38" s="215"/>
    </row>
    <row r="39" spans="2:10">
      <c r="B39" s="190" t="s">
        <v>33</v>
      </c>
      <c r="C39" s="191" t="s">
        <v>34</v>
      </c>
      <c r="D39" s="409">
        <v>719.88000000000011</v>
      </c>
      <c r="E39" s="381">
        <v>0</v>
      </c>
      <c r="F39" s="72"/>
      <c r="G39" s="154"/>
      <c r="H39" s="242"/>
      <c r="I39" s="242"/>
      <c r="J39" s="215"/>
    </row>
    <row r="40" spans="2:10" ht="13.5" thickBot="1">
      <c r="B40" s="98" t="s">
        <v>35</v>
      </c>
      <c r="C40" s="99" t="s">
        <v>36</v>
      </c>
      <c r="D40" s="410">
        <v>2525.42</v>
      </c>
      <c r="E40" s="411">
        <v>-42068.08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v>1293945.3899999997</v>
      </c>
      <c r="E41" s="404">
        <f>E26+E27+E40</f>
        <v>1284406.1400000001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5.75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87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112422.3832</v>
      </c>
      <c r="E47" s="283">
        <v>119125.20510000001</v>
      </c>
      <c r="G47" s="72"/>
    </row>
    <row r="48" spans="2:10">
      <c r="B48" s="124" t="s">
        <v>6</v>
      </c>
      <c r="C48" s="21" t="s">
        <v>41</v>
      </c>
      <c r="D48" s="311">
        <v>119125.20510000001</v>
      </c>
      <c r="E48" s="329">
        <v>122208.24750000001</v>
      </c>
      <c r="G48" s="202"/>
      <c r="I48" s="20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03" t="s">
        <v>4</v>
      </c>
      <c r="C50" s="14" t="s">
        <v>40</v>
      </c>
      <c r="D50" s="311">
        <v>10.840300000000001</v>
      </c>
      <c r="E50" s="283">
        <v>10.8621</v>
      </c>
      <c r="G50" s="180"/>
    </row>
    <row r="51" spans="2:7">
      <c r="B51" s="103" t="s">
        <v>6</v>
      </c>
      <c r="C51" s="14" t="s">
        <v>111</v>
      </c>
      <c r="D51" s="311">
        <v>10.733599999999999</v>
      </c>
      <c r="E51" s="283">
        <v>10.1698</v>
      </c>
      <c r="G51" s="180"/>
    </row>
    <row r="52" spans="2:7" ht="12" customHeight="1">
      <c r="B52" s="103" t="s">
        <v>8</v>
      </c>
      <c r="C52" s="14" t="s">
        <v>112</v>
      </c>
      <c r="D52" s="311">
        <v>10.9459</v>
      </c>
      <c r="E52" s="283">
        <v>10.8621</v>
      </c>
    </row>
    <row r="53" spans="2:7" ht="13" thickBot="1">
      <c r="B53" s="104" t="s">
        <v>9</v>
      </c>
      <c r="C53" s="16" t="s">
        <v>41</v>
      </c>
      <c r="D53" s="309">
        <v>10.8621</v>
      </c>
      <c r="E53" s="267">
        <v>10.51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SUM(D59:D70)</f>
        <v>1090081.99</v>
      </c>
      <c r="E58" s="30">
        <f>D58/E21</f>
        <v>0.84870505991196821</v>
      </c>
    </row>
    <row r="59" spans="2:7" ht="25">
      <c r="B59" s="20" t="s">
        <v>4</v>
      </c>
      <c r="C59" s="21" t="s">
        <v>44</v>
      </c>
      <c r="D59" s="80">
        <v>0</v>
      </c>
      <c r="E59" s="81">
        <v>0</v>
      </c>
    </row>
    <row r="60" spans="2:7" ht="24" customHeight="1">
      <c r="B60" s="13" t="s">
        <v>6</v>
      </c>
      <c r="C60" s="14" t="s">
        <v>45</v>
      </c>
      <c r="D60" s="78">
        <v>0</v>
      </c>
      <c r="E60" s="79">
        <v>0</v>
      </c>
    </row>
    <row r="61" spans="2:7">
      <c r="B61" s="13" t="s">
        <v>8</v>
      </c>
      <c r="C61" s="14" t="s">
        <v>46</v>
      </c>
      <c r="D61" s="78">
        <v>0</v>
      </c>
      <c r="E61" s="79">
        <v>0</v>
      </c>
    </row>
    <row r="62" spans="2:7">
      <c r="B62" s="13" t="s">
        <v>9</v>
      </c>
      <c r="C62" s="14" t="s">
        <v>47</v>
      </c>
      <c r="D62" s="78">
        <v>0</v>
      </c>
      <c r="E62" s="79">
        <v>0</v>
      </c>
    </row>
    <row r="63" spans="2:7">
      <c r="B63" s="13" t="s">
        <v>29</v>
      </c>
      <c r="C63" s="14" t="s">
        <v>48</v>
      </c>
      <c r="D63" s="78">
        <v>0</v>
      </c>
      <c r="E63" s="79">
        <v>0</v>
      </c>
    </row>
    <row r="64" spans="2:7">
      <c r="B64" s="20" t="s">
        <v>31</v>
      </c>
      <c r="C64" s="21" t="s">
        <v>49</v>
      </c>
      <c r="D64" s="315">
        <f>E12</f>
        <v>1090081.99</v>
      </c>
      <c r="E64" s="81">
        <f>D64/E21</f>
        <v>0.84870505991196821</v>
      </c>
      <c r="G64" s="72"/>
    </row>
    <row r="65" spans="2:7">
      <c r="B65" s="20" t="s">
        <v>33</v>
      </c>
      <c r="C65" s="21" t="s">
        <v>115</v>
      </c>
      <c r="D65" s="80">
        <v>0</v>
      </c>
      <c r="E65" s="81">
        <v>0</v>
      </c>
    </row>
    <row r="66" spans="2:7">
      <c r="B66" s="20" t="s">
        <v>50</v>
      </c>
      <c r="C66" s="21" t="s">
        <v>51</v>
      </c>
      <c r="D66" s="80">
        <v>0</v>
      </c>
      <c r="E66" s="81">
        <v>0</v>
      </c>
    </row>
    <row r="67" spans="2:7">
      <c r="B67" s="13" t="s">
        <v>52</v>
      </c>
      <c r="C67" s="14" t="s">
        <v>53</v>
      </c>
      <c r="D67" s="78">
        <v>0</v>
      </c>
      <c r="E67" s="79">
        <v>0</v>
      </c>
    </row>
    <row r="68" spans="2:7">
      <c r="B68" s="13" t="s">
        <v>54</v>
      </c>
      <c r="C68" s="14" t="s">
        <v>55</v>
      </c>
      <c r="D68" s="78">
        <v>0</v>
      </c>
      <c r="E68" s="79">
        <v>0</v>
      </c>
    </row>
    <row r="69" spans="2:7">
      <c r="B69" s="13" t="s">
        <v>56</v>
      </c>
      <c r="C69" s="14" t="s">
        <v>57</v>
      </c>
      <c r="D69" s="310">
        <v>0</v>
      </c>
      <c r="E69" s="79">
        <f>D69/E21</f>
        <v>0</v>
      </c>
    </row>
    <row r="70" spans="2:7">
      <c r="B70" s="113" t="s">
        <v>58</v>
      </c>
      <c r="C70" s="114" t="s">
        <v>59</v>
      </c>
      <c r="D70" s="238">
        <v>0</v>
      </c>
      <c r="E70" s="116">
        <v>0</v>
      </c>
    </row>
    <row r="71" spans="2:7" ht="13">
      <c r="B71" s="121" t="s">
        <v>23</v>
      </c>
      <c r="C71" s="122" t="s">
        <v>61</v>
      </c>
      <c r="D71" s="123">
        <f>E13</f>
        <v>194613.56</v>
      </c>
      <c r="E71" s="66">
        <f>D71/E21</f>
        <v>0.15152026601180837</v>
      </c>
    </row>
    <row r="72" spans="2:7" ht="13">
      <c r="B72" s="117" t="s">
        <v>60</v>
      </c>
      <c r="C72" s="118" t="s">
        <v>63</v>
      </c>
      <c r="D72" s="119">
        <f>E14</f>
        <v>854.31</v>
      </c>
      <c r="E72" s="120">
        <f>D72/E21</f>
        <v>6.6514007788844726E-4</v>
      </c>
    </row>
    <row r="73" spans="2:7" ht="13">
      <c r="B73" s="22" t="s">
        <v>62</v>
      </c>
      <c r="C73" s="23" t="s">
        <v>65</v>
      </c>
      <c r="D73" s="24">
        <f>E17</f>
        <v>1143.72</v>
      </c>
      <c r="E73" s="25">
        <f>D73/E21</f>
        <v>8.9046600166517421E-4</v>
      </c>
    </row>
    <row r="74" spans="2:7" ht="13">
      <c r="B74" s="121" t="s">
        <v>64</v>
      </c>
      <c r="C74" s="122" t="s">
        <v>66</v>
      </c>
      <c r="D74" s="123">
        <f>D58+D71+D72-D73</f>
        <v>1284406.1400000001</v>
      </c>
      <c r="E74" s="66">
        <f>E58+E71+E72-E73</f>
        <v>0.99999999999999989</v>
      </c>
    </row>
    <row r="75" spans="2:7">
      <c r="B75" s="13" t="s">
        <v>4</v>
      </c>
      <c r="C75" s="14" t="s">
        <v>67</v>
      </c>
      <c r="D75" s="78">
        <f>D74</f>
        <v>1284406.1400000001</v>
      </c>
      <c r="E75" s="79">
        <f>E74</f>
        <v>0.99999999999999989</v>
      </c>
      <c r="G75" s="67"/>
    </row>
    <row r="76" spans="2:7">
      <c r="B76" s="13" t="s">
        <v>6</v>
      </c>
      <c r="C76" s="14" t="s">
        <v>116</v>
      </c>
      <c r="D76" s="78">
        <v>0</v>
      </c>
      <c r="E76" s="79">
        <v>0</v>
      </c>
    </row>
    <row r="77" spans="2:7" ht="13" thickBot="1">
      <c r="B77" s="15" t="s">
        <v>8</v>
      </c>
      <c r="C77" s="16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Arkusz13">
    <pageSetUpPr fitToPage="1"/>
  </sheetPr>
  <dimension ref="A1:Q81"/>
  <sheetViews>
    <sheetView zoomScale="80" zoomScaleNormal="80" workbookViewId="0">
      <selection activeCell="G1" sqref="G1:L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0.81640625" customWidth="1"/>
    <col min="10" max="10" width="13.1796875" customWidth="1"/>
    <col min="11" max="11" width="10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6"/>
      <c r="C4" s="86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121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237"/>
      <c r="C10" s="221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203" t="s">
        <v>106</v>
      </c>
      <c r="D11" s="391">
        <v>542054.1399999999</v>
      </c>
      <c r="E11" s="392">
        <f>SUM(E12:E14)</f>
        <v>1026367.16</v>
      </c>
      <c r="H11" s="72"/>
    </row>
    <row r="12" spans="2:12">
      <c r="B12" s="181" t="s">
        <v>4</v>
      </c>
      <c r="C12" s="239" t="s">
        <v>5</v>
      </c>
      <c r="D12" s="393">
        <v>532947.57999999996</v>
      </c>
      <c r="E12" s="394">
        <v>967268.67</v>
      </c>
      <c r="H12" s="72"/>
    </row>
    <row r="13" spans="2:12">
      <c r="B13" s="181" t="s">
        <v>6</v>
      </c>
      <c r="C13" s="239" t="s">
        <v>7</v>
      </c>
      <c r="D13" s="395">
        <v>8639.7199999999993</v>
      </c>
      <c r="E13" s="396">
        <v>58331.81</v>
      </c>
      <c r="H13" s="72"/>
    </row>
    <row r="14" spans="2:12">
      <c r="B14" s="181" t="s">
        <v>8</v>
      </c>
      <c r="C14" s="239" t="s">
        <v>10</v>
      </c>
      <c r="D14" s="395">
        <v>466.84</v>
      </c>
      <c r="E14" s="396">
        <f>E15</f>
        <v>766.68</v>
      </c>
      <c r="H14" s="72"/>
    </row>
    <row r="15" spans="2:12">
      <c r="B15" s="181" t="s">
        <v>103</v>
      </c>
      <c r="C15" s="239" t="s">
        <v>11</v>
      </c>
      <c r="D15" s="395">
        <v>466.84</v>
      </c>
      <c r="E15" s="396">
        <v>766.68</v>
      </c>
      <c r="H15" s="72"/>
    </row>
    <row r="16" spans="2:12">
      <c r="B16" s="184" t="s">
        <v>104</v>
      </c>
      <c r="C16" s="240" t="s">
        <v>12</v>
      </c>
      <c r="D16" s="397">
        <v>0</v>
      </c>
      <c r="E16" s="398">
        <v>0</v>
      </c>
      <c r="H16" s="72"/>
    </row>
    <row r="17" spans="2:17" ht="13">
      <c r="B17" s="8" t="s">
        <v>13</v>
      </c>
      <c r="C17" s="206" t="s">
        <v>65</v>
      </c>
      <c r="D17" s="399">
        <v>1582.59</v>
      </c>
      <c r="E17" s="400">
        <f>E18</f>
        <v>3167.44</v>
      </c>
      <c r="H17" s="72"/>
    </row>
    <row r="18" spans="2:17">
      <c r="B18" s="181" t="s">
        <v>4</v>
      </c>
      <c r="C18" s="239" t="s">
        <v>11</v>
      </c>
      <c r="D18" s="397">
        <v>1582.59</v>
      </c>
      <c r="E18" s="398">
        <v>3167.44</v>
      </c>
      <c r="H18" s="72"/>
    </row>
    <row r="19" spans="2:17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7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7" ht="13.5" thickBot="1">
      <c r="B21" s="456" t="s">
        <v>107</v>
      </c>
      <c r="C21" s="457"/>
      <c r="D21" s="403">
        <v>540471.54999999993</v>
      </c>
      <c r="E21" s="404">
        <f>E11-E17</f>
        <v>1023199.7200000001</v>
      </c>
      <c r="F21" s="77"/>
      <c r="G21" s="77"/>
      <c r="H21" s="168"/>
      <c r="J21" s="226"/>
      <c r="K21" s="168"/>
    </row>
    <row r="22" spans="2:17">
      <c r="B22" s="3"/>
      <c r="C22" s="6"/>
      <c r="D22" s="7"/>
      <c r="E22" s="7"/>
      <c r="G22" s="72"/>
    </row>
    <row r="23" spans="2:17" ht="13.5">
      <c r="B23" s="448" t="s">
        <v>101</v>
      </c>
      <c r="C23" s="458"/>
      <c r="D23" s="458"/>
      <c r="E23" s="458"/>
      <c r="G23" s="72"/>
    </row>
    <row r="24" spans="2:17" ht="16.5" customHeight="1" thickBot="1">
      <c r="B24" s="447" t="s">
        <v>102</v>
      </c>
      <c r="C24" s="459"/>
      <c r="D24" s="459"/>
      <c r="E24" s="459"/>
    </row>
    <row r="25" spans="2:17" ht="13.5" thickBot="1">
      <c r="B25" s="324"/>
      <c r="C25" s="188" t="s">
        <v>2</v>
      </c>
      <c r="D25" s="274" t="s">
        <v>251</v>
      </c>
      <c r="E25" s="245" t="s">
        <v>255</v>
      </c>
    </row>
    <row r="26" spans="2:17" ht="13">
      <c r="B26" s="96" t="s">
        <v>15</v>
      </c>
      <c r="C26" s="97" t="s">
        <v>16</v>
      </c>
      <c r="D26" s="405">
        <v>236781.51</v>
      </c>
      <c r="E26" s="406">
        <f>D21</f>
        <v>540471.54999999993</v>
      </c>
      <c r="G26" s="74"/>
    </row>
    <row r="27" spans="2:17" ht="13">
      <c r="B27" s="8" t="s">
        <v>17</v>
      </c>
      <c r="C27" s="9" t="s">
        <v>108</v>
      </c>
      <c r="D27" s="407">
        <v>166705.15000000002</v>
      </c>
      <c r="E27" s="376">
        <v>181843.79000000004</v>
      </c>
      <c r="F27" s="72"/>
      <c r="G27" s="243"/>
      <c r="H27" s="242"/>
      <c r="I27" s="72"/>
      <c r="J27" s="74"/>
    </row>
    <row r="28" spans="2:17" ht="13">
      <c r="B28" s="8" t="s">
        <v>18</v>
      </c>
      <c r="C28" s="9" t="s">
        <v>19</v>
      </c>
      <c r="D28" s="407">
        <v>249849.09000000003</v>
      </c>
      <c r="E28" s="377">
        <v>324068.89</v>
      </c>
      <c r="F28" s="72"/>
      <c r="G28" s="242"/>
      <c r="H28" s="242"/>
      <c r="I28" s="72"/>
      <c r="J28" s="74"/>
    </row>
    <row r="29" spans="2:17" ht="13">
      <c r="B29" s="189" t="s">
        <v>4</v>
      </c>
      <c r="C29" s="182" t="s">
        <v>20</v>
      </c>
      <c r="D29" s="408">
        <v>117154.76000000001</v>
      </c>
      <c r="E29" s="379">
        <v>122062.06</v>
      </c>
      <c r="F29" s="72"/>
      <c r="G29" s="242"/>
      <c r="H29" s="242"/>
      <c r="I29" s="72"/>
      <c r="J29" s="74"/>
    </row>
    <row r="30" spans="2:17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  <c r="Q30" s="247"/>
    </row>
    <row r="31" spans="2:17" ht="13">
      <c r="B31" s="189" t="s">
        <v>8</v>
      </c>
      <c r="C31" s="182" t="s">
        <v>22</v>
      </c>
      <c r="D31" s="408">
        <v>132694.33000000002</v>
      </c>
      <c r="E31" s="379">
        <v>202006.83</v>
      </c>
      <c r="F31" s="72"/>
      <c r="G31" s="242"/>
      <c r="H31" s="242"/>
      <c r="I31" s="72"/>
      <c r="J31" s="74"/>
    </row>
    <row r="32" spans="2:17" ht="13">
      <c r="B32" s="93" t="s">
        <v>23</v>
      </c>
      <c r="C32" s="10" t="s">
        <v>24</v>
      </c>
      <c r="D32" s="407">
        <v>83143.94</v>
      </c>
      <c r="E32" s="377">
        <v>142225.09999999998</v>
      </c>
      <c r="F32" s="72"/>
      <c r="G32" s="243"/>
      <c r="H32" s="242"/>
      <c r="I32" s="72"/>
      <c r="J32" s="74"/>
    </row>
    <row r="33" spans="2:17" ht="13">
      <c r="B33" s="189" t="s">
        <v>4</v>
      </c>
      <c r="C33" s="182" t="s">
        <v>25</v>
      </c>
      <c r="D33" s="408">
        <v>66089.09</v>
      </c>
      <c r="E33" s="379">
        <v>41322.33</v>
      </c>
      <c r="F33" s="72"/>
      <c r="G33" s="242"/>
      <c r="H33" s="242"/>
      <c r="I33" s="72"/>
      <c r="J33" s="74"/>
    </row>
    <row r="34" spans="2:17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242"/>
      <c r="H34" s="242"/>
      <c r="I34" s="72"/>
      <c r="J34" s="74"/>
      <c r="Q34" s="180"/>
    </row>
    <row r="35" spans="2:17" ht="13">
      <c r="B35" s="189" t="s">
        <v>8</v>
      </c>
      <c r="C35" s="182" t="s">
        <v>27</v>
      </c>
      <c r="D35" s="408">
        <v>5844.85</v>
      </c>
      <c r="E35" s="379">
        <v>6759.7</v>
      </c>
      <c r="F35" s="72"/>
      <c r="G35" s="242"/>
      <c r="H35" s="242"/>
      <c r="I35" s="72"/>
      <c r="J35" s="74"/>
    </row>
    <row r="36" spans="2:17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7" ht="25.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242"/>
      <c r="H37" s="242"/>
      <c r="I37" s="72"/>
      <c r="J37" s="74"/>
    </row>
    <row r="38" spans="2:17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7" ht="13">
      <c r="B39" s="190" t="s">
        <v>33</v>
      </c>
      <c r="C39" s="191" t="s">
        <v>34</v>
      </c>
      <c r="D39" s="409">
        <v>11210</v>
      </c>
      <c r="E39" s="381">
        <v>94143.069999999992</v>
      </c>
      <c r="F39" s="72"/>
      <c r="G39" s="242"/>
      <c r="H39" s="242"/>
      <c r="I39" s="72"/>
      <c r="J39" s="74"/>
    </row>
    <row r="40" spans="2:17" ht="13.5" thickBot="1">
      <c r="B40" s="98" t="s">
        <v>35</v>
      </c>
      <c r="C40" s="99" t="s">
        <v>36</v>
      </c>
      <c r="D40" s="410">
        <v>136984.89000000001</v>
      </c>
      <c r="E40" s="411">
        <v>300884.38</v>
      </c>
      <c r="G40" s="74"/>
    </row>
    <row r="41" spans="2:17" ht="13.5" thickBot="1">
      <c r="B41" s="100" t="s">
        <v>37</v>
      </c>
      <c r="C41" s="101" t="s">
        <v>38</v>
      </c>
      <c r="D41" s="412">
        <v>540471.55000000005</v>
      </c>
      <c r="E41" s="404">
        <f>E26+E27+E40</f>
        <v>1023199.72</v>
      </c>
      <c r="F41" s="77"/>
      <c r="G41" s="74"/>
      <c r="H41" s="72"/>
      <c r="I41" s="72"/>
      <c r="J41" s="72"/>
    </row>
    <row r="42" spans="2:17" ht="13">
      <c r="B42" s="94"/>
      <c r="C42" s="94"/>
      <c r="D42" s="95"/>
      <c r="E42" s="95"/>
      <c r="F42" s="77"/>
      <c r="G42" s="67"/>
    </row>
    <row r="43" spans="2:17" ht="13.5">
      <c r="B43" s="449" t="s">
        <v>60</v>
      </c>
      <c r="C43" s="450"/>
      <c r="D43" s="450"/>
      <c r="E43" s="450"/>
      <c r="G43" s="72"/>
    </row>
    <row r="44" spans="2:17" ht="15.75" customHeight="1" thickBot="1">
      <c r="B44" s="447" t="s">
        <v>118</v>
      </c>
      <c r="C44" s="451"/>
      <c r="D44" s="451"/>
      <c r="E44" s="451"/>
      <c r="G44" s="72"/>
    </row>
    <row r="45" spans="2:17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7" ht="13">
      <c r="B46" s="12" t="s">
        <v>18</v>
      </c>
      <c r="C46" s="29" t="s">
        <v>109</v>
      </c>
      <c r="D46" s="102"/>
      <c r="E46" s="27"/>
      <c r="G46" s="72"/>
    </row>
    <row r="47" spans="2:17">
      <c r="B47" s="192" t="s">
        <v>4</v>
      </c>
      <c r="C47" s="193" t="s">
        <v>40</v>
      </c>
      <c r="D47" s="311">
        <v>44061.918400000002</v>
      </c>
      <c r="E47" s="283">
        <v>71538.973499999993</v>
      </c>
      <c r="G47" s="72"/>
    </row>
    <row r="48" spans="2:17">
      <c r="B48" s="194" t="s">
        <v>6</v>
      </c>
      <c r="C48" s="195" t="s">
        <v>41</v>
      </c>
      <c r="D48" s="311">
        <v>71538.973499999993</v>
      </c>
      <c r="E48" s="329">
        <v>89370.858000000007</v>
      </c>
      <c r="G48" s="20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5.3738999999999999</v>
      </c>
      <c r="E50" s="281">
        <v>7.5548999999999999</v>
      </c>
      <c r="G50" s="180"/>
    </row>
    <row r="51" spans="2:7">
      <c r="B51" s="192" t="s">
        <v>6</v>
      </c>
      <c r="C51" s="193" t="s">
        <v>111</v>
      </c>
      <c r="D51" s="311">
        <v>5.3277999999999999</v>
      </c>
      <c r="E51" s="281">
        <v>7.5548999999999999</v>
      </c>
      <c r="G51" s="180"/>
    </row>
    <row r="52" spans="2:7">
      <c r="B52" s="192" t="s">
        <v>8</v>
      </c>
      <c r="C52" s="193" t="s">
        <v>112</v>
      </c>
      <c r="D52" s="311">
        <v>8.0306999999999995</v>
      </c>
      <c r="E52" s="281">
        <v>12.5334</v>
      </c>
    </row>
    <row r="53" spans="2:7" ht="13" thickBot="1">
      <c r="B53" s="196" t="s">
        <v>9</v>
      </c>
      <c r="C53" s="197" t="s">
        <v>41</v>
      </c>
      <c r="D53" s="309">
        <v>7.5548999999999999</v>
      </c>
      <c r="E53" s="267">
        <v>11.4489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SUM(D59:D70)</f>
        <v>967268.67</v>
      </c>
      <c r="E58" s="30">
        <f>D58/E21</f>
        <v>0.94533711365753692</v>
      </c>
    </row>
    <row r="59" spans="2:7" ht="25">
      <c r="B59" s="20" t="s">
        <v>4</v>
      </c>
      <c r="C59" s="21" t="s">
        <v>44</v>
      </c>
      <c r="D59" s="80">
        <v>0</v>
      </c>
      <c r="E59" s="81">
        <v>0</v>
      </c>
    </row>
    <row r="60" spans="2:7" ht="24" customHeight="1">
      <c r="B60" s="13" t="s">
        <v>6</v>
      </c>
      <c r="C60" s="14" t="s">
        <v>45</v>
      </c>
      <c r="D60" s="78">
        <v>0</v>
      </c>
      <c r="E60" s="79">
        <v>0</v>
      </c>
    </row>
    <row r="61" spans="2:7">
      <c r="B61" s="13" t="s">
        <v>8</v>
      </c>
      <c r="C61" s="14" t="s">
        <v>46</v>
      </c>
      <c r="D61" s="78">
        <v>0</v>
      </c>
      <c r="E61" s="79">
        <v>0</v>
      </c>
    </row>
    <row r="62" spans="2:7">
      <c r="B62" s="13" t="s">
        <v>9</v>
      </c>
      <c r="C62" s="14" t="s">
        <v>47</v>
      </c>
      <c r="D62" s="78">
        <f>E12</f>
        <v>967268.67</v>
      </c>
      <c r="E62" s="79">
        <f>D62/E21</f>
        <v>0.94533711365753692</v>
      </c>
    </row>
    <row r="63" spans="2:7">
      <c r="B63" s="13" t="s">
        <v>29</v>
      </c>
      <c r="C63" s="14" t="s">
        <v>48</v>
      </c>
      <c r="D63" s="78">
        <v>0</v>
      </c>
      <c r="E63" s="79">
        <v>0</v>
      </c>
    </row>
    <row r="64" spans="2:7">
      <c r="B64" s="20" t="s">
        <v>31</v>
      </c>
      <c r="C64" s="21" t="s">
        <v>49</v>
      </c>
      <c r="D64" s="315">
        <v>0</v>
      </c>
      <c r="E64" s="81">
        <f>D64/E21</f>
        <v>0</v>
      </c>
    </row>
    <row r="65" spans="2:8">
      <c r="B65" s="20" t="s">
        <v>33</v>
      </c>
      <c r="C65" s="21" t="s">
        <v>115</v>
      </c>
      <c r="D65" s="80">
        <v>0</v>
      </c>
      <c r="E65" s="81">
        <v>0</v>
      </c>
    </row>
    <row r="66" spans="2:8">
      <c r="B66" s="20" t="s">
        <v>50</v>
      </c>
      <c r="C66" s="21" t="s">
        <v>51</v>
      </c>
      <c r="D66" s="80">
        <v>0</v>
      </c>
      <c r="E66" s="81">
        <v>0</v>
      </c>
    </row>
    <row r="67" spans="2:8">
      <c r="B67" s="13" t="s">
        <v>52</v>
      </c>
      <c r="C67" s="14" t="s">
        <v>53</v>
      </c>
      <c r="D67" s="78">
        <v>0</v>
      </c>
      <c r="E67" s="79">
        <v>0</v>
      </c>
      <c r="G67" s="72"/>
    </row>
    <row r="68" spans="2:8">
      <c r="B68" s="13" t="s">
        <v>54</v>
      </c>
      <c r="C68" s="14" t="s">
        <v>55</v>
      </c>
      <c r="D68" s="78">
        <v>0</v>
      </c>
      <c r="E68" s="79">
        <v>0</v>
      </c>
      <c r="G68" s="72"/>
    </row>
    <row r="69" spans="2:8">
      <c r="B69" s="13" t="s">
        <v>56</v>
      </c>
      <c r="C69" s="14" t="s">
        <v>57</v>
      </c>
      <c r="D69" s="310">
        <v>0</v>
      </c>
      <c r="E69" s="79">
        <f>D69/E21</f>
        <v>0</v>
      </c>
    </row>
    <row r="70" spans="2:8">
      <c r="B70" s="113" t="s">
        <v>58</v>
      </c>
      <c r="C70" s="114" t="s">
        <v>59</v>
      </c>
      <c r="D70" s="115">
        <v>0</v>
      </c>
      <c r="E70" s="116">
        <v>0</v>
      </c>
    </row>
    <row r="71" spans="2:8" ht="13">
      <c r="B71" s="121" t="s">
        <v>23</v>
      </c>
      <c r="C71" s="122" t="s">
        <v>61</v>
      </c>
      <c r="D71" s="123">
        <f>E13</f>
        <v>58331.81</v>
      </c>
      <c r="E71" s="66">
        <f>D71/E21</f>
        <v>5.7009212238642901E-2</v>
      </c>
    </row>
    <row r="72" spans="2:8" ht="13">
      <c r="B72" s="117" t="s">
        <v>60</v>
      </c>
      <c r="C72" s="118" t="s">
        <v>63</v>
      </c>
      <c r="D72" s="119">
        <f>E14</f>
        <v>766.68</v>
      </c>
      <c r="E72" s="120">
        <f>D72/E21</f>
        <v>7.4929653030006687E-4</v>
      </c>
    </row>
    <row r="73" spans="2:8" ht="13">
      <c r="B73" s="22" t="s">
        <v>62</v>
      </c>
      <c r="C73" s="23" t="s">
        <v>65</v>
      </c>
      <c r="D73" s="24">
        <f>E17</f>
        <v>3167.44</v>
      </c>
      <c r="E73" s="25">
        <f>D73/E21</f>
        <v>3.0956224264799444E-3</v>
      </c>
    </row>
    <row r="74" spans="2:8" ht="13">
      <c r="B74" s="121" t="s">
        <v>64</v>
      </c>
      <c r="C74" s="122" t="s">
        <v>66</v>
      </c>
      <c r="D74" s="123">
        <f>D58+D71+D72-D73</f>
        <v>1023199.7200000001</v>
      </c>
      <c r="E74" s="66">
        <f>E58+E71+E72-E73</f>
        <v>0.99999999999999978</v>
      </c>
    </row>
    <row r="75" spans="2:8">
      <c r="B75" s="13" t="s">
        <v>4</v>
      </c>
      <c r="C75" s="14" t="s">
        <v>67</v>
      </c>
      <c r="D75" s="78">
        <f>D74-D77</f>
        <v>133532.9700000002</v>
      </c>
      <c r="E75" s="79">
        <f>D75/E21</f>
        <v>0.13050528395375263</v>
      </c>
      <c r="G75" s="72"/>
      <c r="H75" s="180"/>
    </row>
    <row r="76" spans="2:8">
      <c r="B76" s="13" t="s">
        <v>6</v>
      </c>
      <c r="C76" s="14" t="s">
        <v>116</v>
      </c>
      <c r="D76" s="78">
        <v>0</v>
      </c>
      <c r="E76" s="79">
        <f>D76/E21</f>
        <v>0</v>
      </c>
      <c r="G76" s="72"/>
      <c r="H76" s="180"/>
    </row>
    <row r="77" spans="2:8" ht="13" thickBot="1">
      <c r="B77" s="15" t="s">
        <v>8</v>
      </c>
      <c r="C77" s="16" t="s">
        <v>117</v>
      </c>
      <c r="D77" s="82">
        <v>889666.74999999988</v>
      </c>
      <c r="E77" s="83">
        <f>D77/E21</f>
        <v>0.8694947160462474</v>
      </c>
    </row>
    <row r="78" spans="2:8">
      <c r="B78" s="1"/>
      <c r="C78" s="1"/>
      <c r="D78" s="2"/>
      <c r="E78" s="2"/>
    </row>
    <row r="79" spans="2:8">
      <c r="B79" s="1"/>
      <c r="C79" s="1"/>
      <c r="D79" s="2"/>
      <c r="E79" s="2"/>
    </row>
    <row r="80" spans="2:8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Q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0.81640625" customWidth="1"/>
    <col min="10" max="11" width="10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253</v>
      </c>
      <c r="C6" s="446"/>
      <c r="D6" s="446"/>
      <c r="E6" s="446"/>
    </row>
    <row r="7" spans="2:12" ht="14">
      <c r="B7" s="323"/>
      <c r="C7" s="323"/>
      <c r="D7" s="323"/>
      <c r="E7" s="323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324"/>
      <c r="C10" s="221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203" t="s">
        <v>106</v>
      </c>
      <c r="D11" s="391">
        <v>0</v>
      </c>
      <c r="E11" s="392">
        <f>SUM(E12:E14)</f>
        <v>516248.67</v>
      </c>
      <c r="H11" s="72"/>
    </row>
    <row r="12" spans="2:12">
      <c r="B12" s="181" t="s">
        <v>4</v>
      </c>
      <c r="C12" s="239" t="s">
        <v>5</v>
      </c>
      <c r="D12" s="393">
        <v>0</v>
      </c>
      <c r="E12" s="394">
        <v>246473</v>
      </c>
      <c r="H12" s="72"/>
    </row>
    <row r="13" spans="2:12">
      <c r="B13" s="181" t="s">
        <v>6</v>
      </c>
      <c r="C13" s="239" t="s">
        <v>7</v>
      </c>
      <c r="D13" s="395">
        <v>0</v>
      </c>
      <c r="E13" s="396">
        <v>258533.1</v>
      </c>
      <c r="H13" s="72"/>
    </row>
    <row r="14" spans="2:12">
      <c r="B14" s="181" t="s">
        <v>8</v>
      </c>
      <c r="C14" s="239" t="s">
        <v>10</v>
      </c>
      <c r="D14" s="395">
        <v>0</v>
      </c>
      <c r="E14" s="396">
        <f>E15</f>
        <v>11242.57</v>
      </c>
      <c r="H14" s="72"/>
    </row>
    <row r="15" spans="2:12">
      <c r="B15" s="181" t="s">
        <v>103</v>
      </c>
      <c r="C15" s="239" t="s">
        <v>11</v>
      </c>
      <c r="D15" s="395">
        <v>0</v>
      </c>
      <c r="E15" s="396">
        <v>11242.57</v>
      </c>
      <c r="H15" s="72"/>
    </row>
    <row r="16" spans="2:12">
      <c r="B16" s="184" t="s">
        <v>104</v>
      </c>
      <c r="C16" s="240" t="s">
        <v>12</v>
      </c>
      <c r="D16" s="397">
        <v>0</v>
      </c>
      <c r="E16" s="398">
        <v>0</v>
      </c>
      <c r="H16" s="72"/>
    </row>
    <row r="17" spans="2:17" ht="13">
      <c r="B17" s="8" t="s">
        <v>13</v>
      </c>
      <c r="C17" s="206" t="s">
        <v>65</v>
      </c>
      <c r="D17" s="399">
        <v>0</v>
      </c>
      <c r="E17" s="400">
        <f>E18</f>
        <v>611.45000000000005</v>
      </c>
      <c r="H17" s="72"/>
    </row>
    <row r="18" spans="2:17">
      <c r="B18" s="181" t="s">
        <v>4</v>
      </c>
      <c r="C18" s="239" t="s">
        <v>11</v>
      </c>
      <c r="D18" s="397">
        <v>0</v>
      </c>
      <c r="E18" s="398">
        <v>611.45000000000005</v>
      </c>
      <c r="H18" s="72"/>
    </row>
    <row r="19" spans="2:17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7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7" ht="13.5" thickBot="1">
      <c r="B21" s="456" t="s">
        <v>107</v>
      </c>
      <c r="C21" s="457"/>
      <c r="D21" s="403">
        <v>0</v>
      </c>
      <c r="E21" s="404">
        <f>E11-E17</f>
        <v>515637.22</v>
      </c>
      <c r="F21" s="77"/>
      <c r="G21" s="77"/>
      <c r="H21" s="168"/>
      <c r="J21" s="226"/>
      <c r="K21" s="168"/>
    </row>
    <row r="22" spans="2:17">
      <c r="B22" s="3"/>
      <c r="C22" s="6"/>
      <c r="D22" s="7"/>
      <c r="E22" s="7"/>
      <c r="G22" s="72"/>
    </row>
    <row r="23" spans="2:17" ht="13.5">
      <c r="B23" s="448" t="s">
        <v>101</v>
      </c>
      <c r="C23" s="458"/>
      <c r="D23" s="458"/>
      <c r="E23" s="458"/>
      <c r="G23" s="72"/>
    </row>
    <row r="24" spans="2:17" ht="16.5" customHeight="1" thickBot="1">
      <c r="B24" s="447" t="s">
        <v>102</v>
      </c>
      <c r="C24" s="459"/>
      <c r="D24" s="459"/>
      <c r="E24" s="459"/>
    </row>
    <row r="25" spans="2:17" ht="13.5" thickBot="1">
      <c r="B25" s="324"/>
      <c r="C25" s="188" t="s">
        <v>2</v>
      </c>
      <c r="D25" s="274" t="s">
        <v>251</v>
      </c>
      <c r="E25" s="245" t="s">
        <v>255</v>
      </c>
    </row>
    <row r="26" spans="2:17" ht="13">
      <c r="B26" s="96" t="s">
        <v>15</v>
      </c>
      <c r="C26" s="97" t="s">
        <v>16</v>
      </c>
      <c r="D26" s="405">
        <v>0</v>
      </c>
      <c r="E26" s="406">
        <f>D21</f>
        <v>0</v>
      </c>
      <c r="G26" s="74"/>
    </row>
    <row r="27" spans="2:17" ht="13">
      <c r="B27" s="8" t="s">
        <v>17</v>
      </c>
      <c r="C27" s="9" t="s">
        <v>108</v>
      </c>
      <c r="D27" s="407">
        <v>0</v>
      </c>
      <c r="E27" s="376">
        <v>506894.77</v>
      </c>
      <c r="F27" s="72"/>
      <c r="G27" s="243"/>
      <c r="H27" s="242"/>
      <c r="I27" s="72"/>
      <c r="J27" s="74"/>
    </row>
    <row r="28" spans="2:17" ht="13">
      <c r="B28" s="8" t="s">
        <v>18</v>
      </c>
      <c r="C28" s="9" t="s">
        <v>19</v>
      </c>
      <c r="D28" s="407">
        <v>0</v>
      </c>
      <c r="E28" s="377">
        <v>528575.30000000005</v>
      </c>
      <c r="F28" s="72"/>
      <c r="G28" s="242"/>
      <c r="H28" s="242"/>
      <c r="I28" s="72"/>
      <c r="J28" s="74"/>
    </row>
    <row r="29" spans="2:17" ht="13">
      <c r="B29" s="189" t="s">
        <v>4</v>
      </c>
      <c r="C29" s="182" t="s">
        <v>20</v>
      </c>
      <c r="D29" s="408">
        <v>0</v>
      </c>
      <c r="E29" s="379">
        <v>528575.30000000005</v>
      </c>
      <c r="F29" s="72"/>
      <c r="G29" s="242"/>
      <c r="H29" s="242"/>
      <c r="I29" s="72"/>
      <c r="J29" s="74"/>
    </row>
    <row r="30" spans="2:17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  <c r="Q30" s="247"/>
    </row>
    <row r="31" spans="2:17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242"/>
      <c r="H31" s="242"/>
      <c r="I31" s="72"/>
      <c r="J31" s="74"/>
    </row>
    <row r="32" spans="2:17" ht="13">
      <c r="B32" s="93" t="s">
        <v>23</v>
      </c>
      <c r="C32" s="10" t="s">
        <v>24</v>
      </c>
      <c r="D32" s="407">
        <v>0</v>
      </c>
      <c r="E32" s="377">
        <v>21680.53</v>
      </c>
      <c r="F32" s="72"/>
      <c r="G32" s="243"/>
      <c r="H32" s="242"/>
      <c r="I32" s="72"/>
      <c r="J32" s="74"/>
    </row>
    <row r="33" spans="2:17" ht="13">
      <c r="B33" s="189" t="s">
        <v>4</v>
      </c>
      <c r="C33" s="182" t="s">
        <v>25</v>
      </c>
      <c r="D33" s="408">
        <v>0</v>
      </c>
      <c r="E33" s="379">
        <v>20711.71</v>
      </c>
      <c r="F33" s="72"/>
      <c r="G33" s="242"/>
      <c r="H33" s="242"/>
      <c r="I33" s="72"/>
      <c r="J33" s="74"/>
    </row>
    <row r="34" spans="2:17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242"/>
      <c r="H34" s="242"/>
      <c r="I34" s="72"/>
      <c r="J34" s="74"/>
      <c r="Q34" s="180"/>
    </row>
    <row r="35" spans="2:17" ht="13">
      <c r="B35" s="189" t="s">
        <v>8</v>
      </c>
      <c r="C35" s="182" t="s">
        <v>27</v>
      </c>
      <c r="D35" s="408">
        <v>0</v>
      </c>
      <c r="E35" s="379">
        <v>968.82</v>
      </c>
      <c r="F35" s="72"/>
      <c r="G35" s="242"/>
      <c r="H35" s="242"/>
      <c r="I35" s="72"/>
      <c r="J35" s="74"/>
    </row>
    <row r="36" spans="2:17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7" ht="25.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242"/>
      <c r="H37" s="242"/>
      <c r="I37" s="72"/>
      <c r="J37" s="74"/>
    </row>
    <row r="38" spans="2:17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7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242"/>
      <c r="H39" s="242"/>
      <c r="I39" s="72"/>
      <c r="J39" s="74"/>
    </row>
    <row r="40" spans="2:17" ht="13.5" thickBot="1">
      <c r="B40" s="98" t="s">
        <v>35</v>
      </c>
      <c r="C40" s="99" t="s">
        <v>36</v>
      </c>
      <c r="D40" s="410">
        <v>0</v>
      </c>
      <c r="E40" s="411">
        <v>8742.4500000000007</v>
      </c>
      <c r="G40" s="74"/>
    </row>
    <row r="41" spans="2:17" ht="13.5" thickBot="1">
      <c r="B41" s="100" t="s">
        <v>37</v>
      </c>
      <c r="C41" s="101" t="s">
        <v>38</v>
      </c>
      <c r="D41" s="412">
        <v>0</v>
      </c>
      <c r="E41" s="404">
        <f>E26+E27+E40</f>
        <v>515637.22000000003</v>
      </c>
      <c r="F41" s="77"/>
      <c r="G41" s="74"/>
      <c r="H41" s="72"/>
      <c r="I41" s="72"/>
      <c r="J41" s="72"/>
    </row>
    <row r="42" spans="2:17" ht="13">
      <c r="B42" s="94"/>
      <c r="C42" s="94"/>
      <c r="D42" s="95"/>
      <c r="E42" s="95"/>
      <c r="F42" s="77"/>
      <c r="G42" s="67"/>
    </row>
    <row r="43" spans="2:17" ht="13.5">
      <c r="B43" s="449" t="s">
        <v>60</v>
      </c>
      <c r="C43" s="450"/>
      <c r="D43" s="450"/>
      <c r="E43" s="450"/>
      <c r="G43" s="72"/>
    </row>
    <row r="44" spans="2:17" ht="15.75" customHeight="1" thickBot="1">
      <c r="B44" s="447" t="s">
        <v>118</v>
      </c>
      <c r="C44" s="451"/>
      <c r="D44" s="451"/>
      <c r="E44" s="451"/>
      <c r="G44" s="72"/>
    </row>
    <row r="45" spans="2:17" ht="13.5" thickBot="1">
      <c r="B45" s="324"/>
      <c r="C45" s="28" t="s">
        <v>39</v>
      </c>
      <c r="D45" s="274" t="s">
        <v>251</v>
      </c>
      <c r="E45" s="245" t="s">
        <v>255</v>
      </c>
      <c r="G45" s="72"/>
      <c r="H45" s="346"/>
      <c r="I45" s="346"/>
    </row>
    <row r="46" spans="2:17" ht="13">
      <c r="B46" s="12" t="s">
        <v>18</v>
      </c>
      <c r="C46" s="29" t="s">
        <v>109</v>
      </c>
      <c r="D46" s="102"/>
      <c r="E46" s="27"/>
      <c r="G46" s="72"/>
      <c r="H46" s="346"/>
      <c r="I46" s="346"/>
    </row>
    <row r="47" spans="2:17">
      <c r="B47" s="192" t="s">
        <v>4</v>
      </c>
      <c r="C47" s="193" t="s">
        <v>40</v>
      </c>
      <c r="D47" s="311">
        <v>0</v>
      </c>
      <c r="E47" s="345">
        <v>0</v>
      </c>
      <c r="G47" s="72"/>
    </row>
    <row r="48" spans="2:17">
      <c r="B48" s="194" t="s">
        <v>6</v>
      </c>
      <c r="C48" s="195" t="s">
        <v>41</v>
      </c>
      <c r="D48" s="311">
        <v>0</v>
      </c>
      <c r="E48" s="329">
        <v>54897.322699999997</v>
      </c>
      <c r="G48" s="20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0</v>
      </c>
      <c r="E50" s="347">
        <v>0</v>
      </c>
      <c r="G50" s="180"/>
    </row>
    <row r="51" spans="2:7">
      <c r="B51" s="192" t="s">
        <v>6</v>
      </c>
      <c r="C51" s="193" t="s">
        <v>111</v>
      </c>
      <c r="D51" s="311">
        <v>0</v>
      </c>
      <c r="E51" s="281">
        <v>8.8902000000000001</v>
      </c>
      <c r="G51" s="180"/>
    </row>
    <row r="52" spans="2:7">
      <c r="B52" s="192" t="s">
        <v>8</v>
      </c>
      <c r="C52" s="193" t="s">
        <v>112</v>
      </c>
      <c r="D52" s="311">
        <v>0</v>
      </c>
      <c r="E52" s="281">
        <v>10.0159</v>
      </c>
    </row>
    <row r="53" spans="2:7" ht="13" thickBot="1">
      <c r="B53" s="196" t="s">
        <v>9</v>
      </c>
      <c r="C53" s="197" t="s">
        <v>41</v>
      </c>
      <c r="D53" s="309">
        <v>0</v>
      </c>
      <c r="E53" s="267">
        <v>9.3928000000000011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SUM(D59:D70)</f>
        <v>246473</v>
      </c>
      <c r="E58" s="30">
        <f>D58/E21</f>
        <v>0.4779969141870713</v>
      </c>
    </row>
    <row r="59" spans="2:7" ht="25">
      <c r="B59" s="20" t="s">
        <v>4</v>
      </c>
      <c r="C59" s="21" t="s">
        <v>44</v>
      </c>
      <c r="D59" s="80">
        <v>0</v>
      </c>
      <c r="E59" s="81">
        <v>0</v>
      </c>
    </row>
    <row r="60" spans="2:7" ht="24" customHeight="1">
      <c r="B60" s="13" t="s">
        <v>6</v>
      </c>
      <c r="C60" s="14" t="s">
        <v>45</v>
      </c>
      <c r="D60" s="78">
        <v>0</v>
      </c>
      <c r="E60" s="79">
        <v>0</v>
      </c>
    </row>
    <row r="61" spans="2:7">
      <c r="B61" s="13" t="s">
        <v>8</v>
      </c>
      <c r="C61" s="14" t="s">
        <v>46</v>
      </c>
      <c r="D61" s="78">
        <v>0</v>
      </c>
      <c r="E61" s="79">
        <v>0</v>
      </c>
    </row>
    <row r="62" spans="2:7">
      <c r="B62" s="13" t="s">
        <v>9</v>
      </c>
      <c r="C62" s="14" t="s">
        <v>47</v>
      </c>
      <c r="D62" s="78">
        <v>0</v>
      </c>
      <c r="E62" s="79">
        <f>D62/E21</f>
        <v>0</v>
      </c>
    </row>
    <row r="63" spans="2:7">
      <c r="B63" s="13" t="s">
        <v>29</v>
      </c>
      <c r="C63" s="14" t="s">
        <v>48</v>
      </c>
      <c r="D63" s="78">
        <v>0</v>
      </c>
      <c r="E63" s="79">
        <v>0</v>
      </c>
    </row>
    <row r="64" spans="2:7">
      <c r="B64" s="20" t="s">
        <v>31</v>
      </c>
      <c r="C64" s="21" t="s">
        <v>49</v>
      </c>
      <c r="D64" s="315">
        <f>E12</f>
        <v>246473</v>
      </c>
      <c r="E64" s="81">
        <f>D64/E21</f>
        <v>0.4779969141870713</v>
      </c>
    </row>
    <row r="65" spans="2:8">
      <c r="B65" s="20" t="s">
        <v>33</v>
      </c>
      <c r="C65" s="21" t="s">
        <v>115</v>
      </c>
      <c r="D65" s="80">
        <v>0</v>
      </c>
      <c r="E65" s="81">
        <v>0</v>
      </c>
    </row>
    <row r="66" spans="2:8">
      <c r="B66" s="20" t="s">
        <v>50</v>
      </c>
      <c r="C66" s="21" t="s">
        <v>51</v>
      </c>
      <c r="D66" s="80">
        <v>0</v>
      </c>
      <c r="E66" s="81">
        <v>0</v>
      </c>
    </row>
    <row r="67" spans="2:8">
      <c r="B67" s="13" t="s">
        <v>52</v>
      </c>
      <c r="C67" s="14" t="s">
        <v>53</v>
      </c>
      <c r="D67" s="78">
        <v>0</v>
      </c>
      <c r="E67" s="79">
        <v>0</v>
      </c>
      <c r="G67" s="72"/>
    </row>
    <row r="68" spans="2:8">
      <c r="B68" s="13" t="s">
        <v>54</v>
      </c>
      <c r="C68" s="14" t="s">
        <v>55</v>
      </c>
      <c r="D68" s="78">
        <v>0</v>
      </c>
      <c r="E68" s="79">
        <v>0</v>
      </c>
      <c r="G68" s="72"/>
    </row>
    <row r="69" spans="2:8">
      <c r="B69" s="13" t="s">
        <v>56</v>
      </c>
      <c r="C69" s="14" t="s">
        <v>57</v>
      </c>
      <c r="D69" s="310">
        <v>0</v>
      </c>
      <c r="E69" s="79">
        <f>D69/E21</f>
        <v>0</v>
      </c>
    </row>
    <row r="70" spans="2:8">
      <c r="B70" s="113" t="s">
        <v>58</v>
      </c>
      <c r="C70" s="114" t="s">
        <v>59</v>
      </c>
      <c r="D70" s="115">
        <v>0</v>
      </c>
      <c r="E70" s="116">
        <v>0</v>
      </c>
    </row>
    <row r="71" spans="2:8" ht="13">
      <c r="B71" s="121" t="s">
        <v>23</v>
      </c>
      <c r="C71" s="122" t="s">
        <v>61</v>
      </c>
      <c r="D71" s="123">
        <f>E13</f>
        <v>258533.1</v>
      </c>
      <c r="E71" s="66">
        <f>D71/E21</f>
        <v>0.50138564473681713</v>
      </c>
    </row>
    <row r="72" spans="2:8" ht="13">
      <c r="B72" s="117" t="s">
        <v>60</v>
      </c>
      <c r="C72" s="118" t="s">
        <v>63</v>
      </c>
      <c r="D72" s="119">
        <f>E14</f>
        <v>11242.57</v>
      </c>
      <c r="E72" s="120">
        <f>D72/E21</f>
        <v>2.1803255397273302E-2</v>
      </c>
    </row>
    <row r="73" spans="2:8" ht="13">
      <c r="B73" s="22" t="s">
        <v>62</v>
      </c>
      <c r="C73" s="23" t="s">
        <v>65</v>
      </c>
      <c r="D73" s="24">
        <f>E17</f>
        <v>611.45000000000005</v>
      </c>
      <c r="E73" s="25">
        <f>D73/E21</f>
        <v>1.1858143211616883E-3</v>
      </c>
    </row>
    <row r="74" spans="2:8" ht="13">
      <c r="B74" s="121" t="s">
        <v>64</v>
      </c>
      <c r="C74" s="122" t="s">
        <v>66</v>
      </c>
      <c r="D74" s="123">
        <f>D58+D71+D72-D73</f>
        <v>515637.22</v>
      </c>
      <c r="E74" s="66">
        <f>E58+E71+E72-E73</f>
        <v>1.0000000000000002</v>
      </c>
    </row>
    <row r="75" spans="2:8">
      <c r="B75" s="13" t="s">
        <v>4</v>
      </c>
      <c r="C75" s="14" t="s">
        <v>67</v>
      </c>
      <c r="D75" s="78">
        <f>D74-D77</f>
        <v>515637.22</v>
      </c>
      <c r="E75" s="79">
        <f>D75/E21</f>
        <v>1</v>
      </c>
      <c r="G75" s="72"/>
      <c r="H75" s="180"/>
    </row>
    <row r="76" spans="2:8">
      <c r="B76" s="13" t="s">
        <v>6</v>
      </c>
      <c r="C76" s="14" t="s">
        <v>116</v>
      </c>
      <c r="D76" s="78">
        <v>0</v>
      </c>
      <c r="E76" s="79">
        <f>D76/E21</f>
        <v>0</v>
      </c>
      <c r="G76" s="72"/>
      <c r="H76" s="180"/>
    </row>
    <row r="77" spans="2:8" ht="13" thickBot="1">
      <c r="B77" s="15" t="s">
        <v>8</v>
      </c>
      <c r="C77" s="16" t="s">
        <v>117</v>
      </c>
      <c r="D77" s="82">
        <v>0</v>
      </c>
      <c r="E77" s="83">
        <f>D77/E21</f>
        <v>0</v>
      </c>
    </row>
    <row r="78" spans="2:8">
      <c r="B78" s="1"/>
      <c r="C78" s="1"/>
      <c r="D78" s="2"/>
      <c r="E78" s="2"/>
    </row>
    <row r="79" spans="2:8">
      <c r="B79" s="1"/>
      <c r="C79" s="1"/>
      <c r="D79" s="2"/>
      <c r="E79" s="2"/>
    </row>
    <row r="80" spans="2:8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Q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0.81640625" customWidth="1"/>
    <col min="10" max="10" width="11" customWidth="1"/>
    <col min="11" max="11" width="10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254</v>
      </c>
      <c r="C6" s="446"/>
      <c r="D6" s="446"/>
      <c r="E6" s="446"/>
    </row>
    <row r="7" spans="2:12" ht="14">
      <c r="B7" s="323"/>
      <c r="C7" s="323"/>
      <c r="D7" s="323"/>
      <c r="E7" s="323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324"/>
      <c r="C10" s="221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203" t="s">
        <v>106</v>
      </c>
      <c r="D11" s="391">
        <v>0</v>
      </c>
      <c r="E11" s="392">
        <f>SUM(E12:E14)</f>
        <v>698441.05</v>
      </c>
      <c r="H11" s="72"/>
    </row>
    <row r="12" spans="2:12">
      <c r="B12" s="181" t="s">
        <v>4</v>
      </c>
      <c r="C12" s="239" t="s">
        <v>5</v>
      </c>
      <c r="D12" s="393">
        <v>0</v>
      </c>
      <c r="E12" s="394">
        <v>573946.91</v>
      </c>
      <c r="H12" s="72"/>
    </row>
    <row r="13" spans="2:12">
      <c r="B13" s="181" t="s">
        <v>6</v>
      </c>
      <c r="C13" s="239" t="s">
        <v>7</v>
      </c>
      <c r="D13" s="395">
        <v>0</v>
      </c>
      <c r="E13" s="396">
        <v>115376.09</v>
      </c>
      <c r="H13" s="72"/>
    </row>
    <row r="14" spans="2:12">
      <c r="B14" s="181" t="s">
        <v>8</v>
      </c>
      <c r="C14" s="239" t="s">
        <v>10</v>
      </c>
      <c r="D14" s="395">
        <v>0</v>
      </c>
      <c r="E14" s="396">
        <f>E15</f>
        <v>9118.0499999999993</v>
      </c>
      <c r="H14" s="72"/>
    </row>
    <row r="15" spans="2:12">
      <c r="B15" s="181" t="s">
        <v>103</v>
      </c>
      <c r="C15" s="239" t="s">
        <v>11</v>
      </c>
      <c r="D15" s="395">
        <v>0</v>
      </c>
      <c r="E15" s="396">
        <v>9118.0499999999993</v>
      </c>
      <c r="H15" s="72"/>
    </row>
    <row r="16" spans="2:12">
      <c r="B16" s="184" t="s">
        <v>104</v>
      </c>
      <c r="C16" s="240" t="s">
        <v>12</v>
      </c>
      <c r="D16" s="397">
        <v>0</v>
      </c>
      <c r="E16" s="398">
        <v>0</v>
      </c>
      <c r="H16" s="72"/>
    </row>
    <row r="17" spans="2:17" ht="13">
      <c r="B17" s="8" t="s">
        <v>13</v>
      </c>
      <c r="C17" s="206" t="s">
        <v>65</v>
      </c>
      <c r="D17" s="399">
        <v>0</v>
      </c>
      <c r="E17" s="400">
        <f>E18</f>
        <v>756.69</v>
      </c>
      <c r="H17" s="72"/>
    </row>
    <row r="18" spans="2:17">
      <c r="B18" s="181" t="s">
        <v>4</v>
      </c>
      <c r="C18" s="239" t="s">
        <v>11</v>
      </c>
      <c r="D18" s="397">
        <v>0</v>
      </c>
      <c r="E18" s="398">
        <v>756.69</v>
      </c>
      <c r="H18" s="72"/>
    </row>
    <row r="19" spans="2:17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7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7" ht="13.5" thickBot="1">
      <c r="B21" s="456" t="s">
        <v>107</v>
      </c>
      <c r="C21" s="457"/>
      <c r="D21" s="403">
        <v>0</v>
      </c>
      <c r="E21" s="404">
        <f>E11-E17</f>
        <v>697684.3600000001</v>
      </c>
      <c r="F21" s="77"/>
      <c r="G21" s="77"/>
      <c r="H21" s="168"/>
      <c r="J21" s="226"/>
      <c r="K21" s="168"/>
    </row>
    <row r="22" spans="2:17">
      <c r="B22" s="3"/>
      <c r="C22" s="6"/>
      <c r="D22" s="7"/>
      <c r="E22" s="7"/>
      <c r="G22" s="72"/>
    </row>
    <row r="23" spans="2:17" ht="13.5">
      <c r="B23" s="448" t="s">
        <v>101</v>
      </c>
      <c r="C23" s="458"/>
      <c r="D23" s="458"/>
      <c r="E23" s="458"/>
      <c r="G23" s="72"/>
    </row>
    <row r="24" spans="2:17" ht="16.5" customHeight="1" thickBot="1">
      <c r="B24" s="447" t="s">
        <v>102</v>
      </c>
      <c r="C24" s="459"/>
      <c r="D24" s="459"/>
      <c r="E24" s="459"/>
    </row>
    <row r="25" spans="2:17" ht="13.5" thickBot="1">
      <c r="B25" s="324"/>
      <c r="C25" s="188" t="s">
        <v>2</v>
      </c>
      <c r="D25" s="274" t="s">
        <v>251</v>
      </c>
      <c r="E25" s="245" t="s">
        <v>255</v>
      </c>
    </row>
    <row r="26" spans="2:17" ht="13">
      <c r="B26" s="96" t="s">
        <v>15</v>
      </c>
      <c r="C26" s="97" t="s">
        <v>16</v>
      </c>
      <c r="D26" s="405">
        <v>0</v>
      </c>
      <c r="E26" s="406">
        <f>D21</f>
        <v>0</v>
      </c>
      <c r="G26" s="74"/>
    </row>
    <row r="27" spans="2:17" ht="13">
      <c r="B27" s="8" t="s">
        <v>17</v>
      </c>
      <c r="C27" s="9" t="s">
        <v>108</v>
      </c>
      <c r="D27" s="407">
        <v>0</v>
      </c>
      <c r="E27" s="376">
        <v>680415.36</v>
      </c>
      <c r="F27" s="72"/>
      <c r="G27" s="243"/>
      <c r="H27" s="242"/>
      <c r="I27" s="72"/>
      <c r="J27" s="74"/>
    </row>
    <row r="28" spans="2:17" ht="13">
      <c r="B28" s="8" t="s">
        <v>18</v>
      </c>
      <c r="C28" s="9" t="s">
        <v>19</v>
      </c>
      <c r="D28" s="407">
        <v>0</v>
      </c>
      <c r="E28" s="377">
        <v>701192.03</v>
      </c>
      <c r="F28" s="72"/>
      <c r="G28" s="242"/>
      <c r="H28" s="242"/>
      <c r="I28" s="72"/>
      <c r="J28" s="74"/>
    </row>
    <row r="29" spans="2:17" ht="13">
      <c r="B29" s="189" t="s">
        <v>4</v>
      </c>
      <c r="C29" s="182" t="s">
        <v>20</v>
      </c>
      <c r="D29" s="408">
        <v>0</v>
      </c>
      <c r="E29" s="379">
        <v>701192.03</v>
      </c>
      <c r="F29" s="72"/>
      <c r="G29" s="242"/>
      <c r="H29" s="242"/>
      <c r="I29" s="72"/>
      <c r="J29" s="74"/>
    </row>
    <row r="30" spans="2:17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  <c r="Q30" s="247"/>
    </row>
    <row r="31" spans="2:17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242"/>
      <c r="H31" s="242"/>
      <c r="I31" s="72"/>
      <c r="J31" s="74"/>
    </row>
    <row r="32" spans="2:17" ht="13">
      <c r="B32" s="93" t="s">
        <v>23</v>
      </c>
      <c r="C32" s="10" t="s">
        <v>24</v>
      </c>
      <c r="D32" s="407">
        <v>0</v>
      </c>
      <c r="E32" s="377">
        <v>20776.670000000002</v>
      </c>
      <c r="F32" s="72"/>
      <c r="G32" s="243"/>
      <c r="H32" s="242"/>
      <c r="I32" s="72"/>
      <c r="J32" s="74"/>
    </row>
    <row r="33" spans="2:17" ht="13">
      <c r="B33" s="189" t="s">
        <v>4</v>
      </c>
      <c r="C33" s="182" t="s">
        <v>25</v>
      </c>
      <c r="D33" s="408">
        <v>0</v>
      </c>
      <c r="E33" s="379">
        <v>19983.95</v>
      </c>
      <c r="F33" s="72"/>
      <c r="G33" s="242"/>
      <c r="H33" s="242"/>
      <c r="I33" s="72"/>
      <c r="J33" s="74"/>
    </row>
    <row r="34" spans="2:17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242"/>
      <c r="H34" s="242"/>
      <c r="I34" s="72"/>
      <c r="J34" s="74"/>
      <c r="Q34" s="180"/>
    </row>
    <row r="35" spans="2:17" ht="13">
      <c r="B35" s="189" t="s">
        <v>8</v>
      </c>
      <c r="C35" s="182" t="s">
        <v>27</v>
      </c>
      <c r="D35" s="408">
        <v>0</v>
      </c>
      <c r="E35" s="379">
        <v>792.72</v>
      </c>
      <c r="F35" s="72"/>
      <c r="G35" s="242"/>
      <c r="H35" s="242"/>
      <c r="I35" s="72"/>
      <c r="J35" s="74"/>
    </row>
    <row r="36" spans="2:17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7" ht="25.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242"/>
      <c r="H37" s="242"/>
      <c r="I37" s="72"/>
      <c r="J37" s="74"/>
    </row>
    <row r="38" spans="2:17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7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242"/>
      <c r="H39" s="242"/>
      <c r="I39" s="72"/>
      <c r="J39" s="74"/>
    </row>
    <row r="40" spans="2:17" ht="13.5" thickBot="1">
      <c r="B40" s="98" t="s">
        <v>35</v>
      </c>
      <c r="C40" s="99" t="s">
        <v>36</v>
      </c>
      <c r="D40" s="410">
        <v>0</v>
      </c>
      <c r="E40" s="411">
        <v>17269</v>
      </c>
      <c r="G40" s="74"/>
      <c r="H40" s="72"/>
      <c r="I40" s="72"/>
      <c r="J40" s="72"/>
    </row>
    <row r="41" spans="2:17" ht="13.5" thickBot="1">
      <c r="B41" s="100" t="s">
        <v>37</v>
      </c>
      <c r="C41" s="101" t="s">
        <v>38</v>
      </c>
      <c r="D41" s="412">
        <v>0</v>
      </c>
      <c r="E41" s="404">
        <f>E26+E27+E40</f>
        <v>697684.36</v>
      </c>
      <c r="F41" s="77"/>
      <c r="G41" s="74"/>
    </row>
    <row r="42" spans="2:17" ht="13">
      <c r="B42" s="94"/>
      <c r="C42" s="94"/>
      <c r="D42" s="95"/>
      <c r="E42" s="95"/>
      <c r="F42" s="77"/>
      <c r="G42" s="67"/>
    </row>
    <row r="43" spans="2:17" ht="13.5">
      <c r="B43" s="449" t="s">
        <v>60</v>
      </c>
      <c r="C43" s="450"/>
      <c r="D43" s="450"/>
      <c r="E43" s="450"/>
      <c r="G43" s="72"/>
    </row>
    <row r="44" spans="2:17" ht="15.75" customHeight="1" thickBot="1">
      <c r="B44" s="447" t="s">
        <v>118</v>
      </c>
      <c r="C44" s="451"/>
      <c r="D44" s="451"/>
      <c r="E44" s="451"/>
      <c r="G44" s="72"/>
    </row>
    <row r="45" spans="2:17" ht="13.5" thickBot="1">
      <c r="B45" s="324"/>
      <c r="C45" s="28" t="s">
        <v>39</v>
      </c>
      <c r="D45" s="274" t="s">
        <v>251</v>
      </c>
      <c r="E45" s="245" t="s">
        <v>255</v>
      </c>
      <c r="G45" s="72"/>
      <c r="H45" s="346"/>
      <c r="I45" s="346"/>
    </row>
    <row r="46" spans="2:17" ht="13">
      <c r="B46" s="12" t="s">
        <v>18</v>
      </c>
      <c r="C46" s="29" t="s">
        <v>109</v>
      </c>
      <c r="D46" s="102"/>
      <c r="E46" s="27"/>
      <c r="G46" s="72"/>
      <c r="H46" s="346"/>
      <c r="I46" s="346"/>
    </row>
    <row r="47" spans="2:17">
      <c r="B47" s="192" t="s">
        <v>4</v>
      </c>
      <c r="C47" s="193" t="s">
        <v>40</v>
      </c>
      <c r="D47" s="311">
        <v>0</v>
      </c>
      <c r="E47" s="345">
        <v>0</v>
      </c>
      <c r="G47" s="72"/>
    </row>
    <row r="48" spans="2:17">
      <c r="B48" s="194" t="s">
        <v>6</v>
      </c>
      <c r="C48" s="195" t="s">
        <v>41</v>
      </c>
      <c r="D48" s="311">
        <v>0</v>
      </c>
      <c r="E48" s="329">
        <v>68479.989700000006</v>
      </c>
      <c r="G48" s="20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0</v>
      </c>
      <c r="E50" s="347">
        <v>0</v>
      </c>
      <c r="G50" s="180"/>
    </row>
    <row r="51" spans="2:7">
      <c r="B51" s="192" t="s">
        <v>6</v>
      </c>
      <c r="C51" s="193" t="s">
        <v>111</v>
      </c>
      <c r="D51" s="311">
        <v>0</v>
      </c>
      <c r="E51" s="281">
        <v>9.8091000000000008</v>
      </c>
      <c r="G51" s="180"/>
    </row>
    <row r="52" spans="2:7">
      <c r="B52" s="192" t="s">
        <v>8</v>
      </c>
      <c r="C52" s="193" t="s">
        <v>112</v>
      </c>
      <c r="D52" s="311">
        <v>0</v>
      </c>
      <c r="E52" s="281">
        <v>10.194599999999999</v>
      </c>
    </row>
    <row r="53" spans="2:7" ht="13" thickBot="1">
      <c r="B53" s="196" t="s">
        <v>9</v>
      </c>
      <c r="C53" s="197" t="s">
        <v>41</v>
      </c>
      <c r="D53" s="309">
        <v>0</v>
      </c>
      <c r="E53" s="267">
        <v>10.1881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SUM(D59:D70)</f>
        <v>573946.91</v>
      </c>
      <c r="E58" s="30">
        <f>D58/E21</f>
        <v>0.82264551551650078</v>
      </c>
    </row>
    <row r="59" spans="2:7" ht="25">
      <c r="B59" s="20" t="s">
        <v>4</v>
      </c>
      <c r="C59" s="21" t="s">
        <v>44</v>
      </c>
      <c r="D59" s="80">
        <v>0</v>
      </c>
      <c r="E59" s="81">
        <v>0</v>
      </c>
    </row>
    <row r="60" spans="2:7" ht="24" customHeight="1">
      <c r="B60" s="13" t="s">
        <v>6</v>
      </c>
      <c r="C60" s="14" t="s">
        <v>45</v>
      </c>
      <c r="D60" s="78">
        <v>0</v>
      </c>
      <c r="E60" s="79">
        <v>0</v>
      </c>
    </row>
    <row r="61" spans="2:7">
      <c r="B61" s="13" t="s">
        <v>8</v>
      </c>
      <c r="C61" s="14" t="s">
        <v>46</v>
      </c>
      <c r="D61" s="78">
        <v>0</v>
      </c>
      <c r="E61" s="79">
        <v>0</v>
      </c>
    </row>
    <row r="62" spans="2:7">
      <c r="B62" s="13" t="s">
        <v>9</v>
      </c>
      <c r="C62" s="14" t="s">
        <v>47</v>
      </c>
      <c r="D62" s="78">
        <v>0</v>
      </c>
      <c r="E62" s="79">
        <f>D62/E21</f>
        <v>0</v>
      </c>
    </row>
    <row r="63" spans="2:7">
      <c r="B63" s="13" t="s">
        <v>29</v>
      </c>
      <c r="C63" s="14" t="s">
        <v>48</v>
      </c>
      <c r="D63" s="78">
        <v>0</v>
      </c>
      <c r="E63" s="79">
        <v>0</v>
      </c>
    </row>
    <row r="64" spans="2:7">
      <c r="B64" s="20" t="s">
        <v>31</v>
      </c>
      <c r="C64" s="21" t="s">
        <v>49</v>
      </c>
      <c r="D64" s="315">
        <f>E12</f>
        <v>573946.91</v>
      </c>
      <c r="E64" s="81">
        <f>D64/E21</f>
        <v>0.82264551551650078</v>
      </c>
    </row>
    <row r="65" spans="2:8">
      <c r="B65" s="20" t="s">
        <v>33</v>
      </c>
      <c r="C65" s="21" t="s">
        <v>115</v>
      </c>
      <c r="D65" s="80">
        <v>0</v>
      </c>
      <c r="E65" s="81">
        <v>0</v>
      </c>
    </row>
    <row r="66" spans="2:8">
      <c r="B66" s="20" t="s">
        <v>50</v>
      </c>
      <c r="C66" s="21" t="s">
        <v>51</v>
      </c>
      <c r="D66" s="80">
        <v>0</v>
      </c>
      <c r="E66" s="81">
        <v>0</v>
      </c>
    </row>
    <row r="67" spans="2:8">
      <c r="B67" s="13" t="s">
        <v>52</v>
      </c>
      <c r="C67" s="14" t="s">
        <v>53</v>
      </c>
      <c r="D67" s="78">
        <v>0</v>
      </c>
      <c r="E67" s="79">
        <v>0</v>
      </c>
      <c r="G67" s="72"/>
    </row>
    <row r="68" spans="2:8">
      <c r="B68" s="13" t="s">
        <v>54</v>
      </c>
      <c r="C68" s="14" t="s">
        <v>55</v>
      </c>
      <c r="D68" s="78">
        <v>0</v>
      </c>
      <c r="E68" s="79">
        <v>0</v>
      </c>
      <c r="G68" s="72"/>
    </row>
    <row r="69" spans="2:8">
      <c r="B69" s="13" t="s">
        <v>56</v>
      </c>
      <c r="C69" s="14" t="s">
        <v>57</v>
      </c>
      <c r="D69" s="310">
        <v>0</v>
      </c>
      <c r="E69" s="79">
        <f>D69/E21</f>
        <v>0</v>
      </c>
    </row>
    <row r="70" spans="2:8">
      <c r="B70" s="113" t="s">
        <v>58</v>
      </c>
      <c r="C70" s="114" t="s">
        <v>59</v>
      </c>
      <c r="D70" s="115">
        <v>0</v>
      </c>
      <c r="E70" s="116">
        <v>0</v>
      </c>
    </row>
    <row r="71" spans="2:8" ht="13">
      <c r="B71" s="121" t="s">
        <v>23</v>
      </c>
      <c r="C71" s="122" t="s">
        <v>61</v>
      </c>
      <c r="D71" s="123">
        <f>E13</f>
        <v>115376.09</v>
      </c>
      <c r="E71" s="66">
        <f>D71/E21</f>
        <v>0.16537003925385396</v>
      </c>
    </row>
    <row r="72" spans="2:8" ht="13">
      <c r="B72" s="117" t="s">
        <v>60</v>
      </c>
      <c r="C72" s="118" t="s">
        <v>63</v>
      </c>
      <c r="D72" s="119">
        <f>E14</f>
        <v>9118.0499999999993</v>
      </c>
      <c r="E72" s="120">
        <f>D72/E21</f>
        <v>1.306901877519513E-2</v>
      </c>
    </row>
    <row r="73" spans="2:8" ht="13">
      <c r="B73" s="22" t="s">
        <v>62</v>
      </c>
      <c r="C73" s="23" t="s">
        <v>65</v>
      </c>
      <c r="D73" s="24">
        <f>E17</f>
        <v>756.69</v>
      </c>
      <c r="E73" s="25">
        <f>D73/E21</f>
        <v>1.0845735455500248E-3</v>
      </c>
    </row>
    <row r="74" spans="2:8" ht="13">
      <c r="B74" s="121" t="s">
        <v>64</v>
      </c>
      <c r="C74" s="122" t="s">
        <v>66</v>
      </c>
      <c r="D74" s="123">
        <f>D58+D71+D72-D73</f>
        <v>697684.3600000001</v>
      </c>
      <c r="E74" s="66">
        <f>E58+E71+E72-E73</f>
        <v>0.99999999999999978</v>
      </c>
    </row>
    <row r="75" spans="2:8">
      <c r="B75" s="13" t="s">
        <v>4</v>
      </c>
      <c r="C75" s="14" t="s">
        <v>67</v>
      </c>
      <c r="D75" s="78">
        <f>D74-D77</f>
        <v>697684.3600000001</v>
      </c>
      <c r="E75" s="79">
        <f>D75/E21</f>
        <v>1</v>
      </c>
      <c r="G75" s="72"/>
      <c r="H75" s="180"/>
    </row>
    <row r="76" spans="2:8">
      <c r="B76" s="13" t="s">
        <v>6</v>
      </c>
      <c r="C76" s="14" t="s">
        <v>116</v>
      </c>
      <c r="D76" s="78">
        <v>0</v>
      </c>
      <c r="E76" s="79">
        <f>D76/E21</f>
        <v>0</v>
      </c>
      <c r="G76" s="72"/>
      <c r="H76" s="180"/>
    </row>
    <row r="77" spans="2:8" ht="13" thickBot="1">
      <c r="B77" s="15" t="s">
        <v>8</v>
      </c>
      <c r="C77" s="16" t="s">
        <v>117</v>
      </c>
      <c r="D77" s="82">
        <v>0</v>
      </c>
      <c r="E77" s="83">
        <f>D77/E21</f>
        <v>0</v>
      </c>
    </row>
    <row r="78" spans="2:8">
      <c r="B78" s="1"/>
      <c r="C78" s="1"/>
      <c r="D78" s="2"/>
      <c r="E78" s="2"/>
    </row>
    <row r="79" spans="2:8">
      <c r="B79" s="1"/>
      <c r="C79" s="1"/>
      <c r="D79" s="2"/>
      <c r="E79" s="2"/>
    </row>
    <row r="80" spans="2:8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Arkusz14">
    <pageSetUpPr fitToPage="1"/>
  </sheetPr>
  <dimension ref="A1:Q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0.453125" customWidth="1"/>
    <col min="9" max="9" width="13.26953125" customWidth="1"/>
    <col min="10" max="10" width="13.54296875" customWidth="1"/>
    <col min="11" max="11" width="15.7265625" customWidth="1"/>
    <col min="12" max="12" width="12.453125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6"/>
      <c r="C4" s="86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137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7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203" t="s">
        <v>106</v>
      </c>
      <c r="D11" s="391">
        <v>14081900.889999999</v>
      </c>
      <c r="E11" s="392">
        <f>SUM(E12:E14)</f>
        <v>11675102.68</v>
      </c>
    </row>
    <row r="12" spans="2:12">
      <c r="B12" s="181" t="s">
        <v>4</v>
      </c>
      <c r="C12" s="239" t="s">
        <v>5</v>
      </c>
      <c r="D12" s="393">
        <v>14077559.609999998</v>
      </c>
      <c r="E12" s="394">
        <f>11203888.7-340.18</f>
        <v>11203548.52</v>
      </c>
      <c r="H12" s="72"/>
    </row>
    <row r="13" spans="2:12">
      <c r="B13" s="181" t="s">
        <v>6</v>
      </c>
      <c r="C13" s="239" t="s">
        <v>7</v>
      </c>
      <c r="D13" s="395">
        <v>13.31</v>
      </c>
      <c r="E13" s="396">
        <v>465102.28</v>
      </c>
      <c r="H13" s="72"/>
    </row>
    <row r="14" spans="2:12">
      <c r="B14" s="181" t="s">
        <v>8</v>
      </c>
      <c r="C14" s="239" t="s">
        <v>10</v>
      </c>
      <c r="D14" s="395">
        <v>4327.97</v>
      </c>
      <c r="E14" s="396">
        <f>E15</f>
        <v>6451.88</v>
      </c>
      <c r="H14" s="72"/>
    </row>
    <row r="15" spans="2:12">
      <c r="B15" s="181" t="s">
        <v>103</v>
      </c>
      <c r="C15" s="239" t="s">
        <v>11</v>
      </c>
      <c r="D15" s="395">
        <v>4327.97</v>
      </c>
      <c r="E15" s="396">
        <v>6451.88</v>
      </c>
      <c r="H15" s="72"/>
    </row>
    <row r="16" spans="2:12">
      <c r="B16" s="184" t="s">
        <v>104</v>
      </c>
      <c r="C16" s="240" t="s">
        <v>12</v>
      </c>
      <c r="D16" s="397">
        <v>0</v>
      </c>
      <c r="E16" s="398">
        <v>0</v>
      </c>
      <c r="H16" s="72"/>
    </row>
    <row r="17" spans="2:17" ht="13">
      <c r="B17" s="8" t="s">
        <v>13</v>
      </c>
      <c r="C17" s="206" t="s">
        <v>65</v>
      </c>
      <c r="D17" s="399">
        <v>2010.13</v>
      </c>
      <c r="E17" s="400">
        <f>E18</f>
        <v>2629.17</v>
      </c>
      <c r="H17" s="72"/>
    </row>
    <row r="18" spans="2:17">
      <c r="B18" s="181" t="s">
        <v>4</v>
      </c>
      <c r="C18" s="239" t="s">
        <v>11</v>
      </c>
      <c r="D18" s="397">
        <v>2010.13</v>
      </c>
      <c r="E18" s="398">
        <v>2629.17</v>
      </c>
    </row>
    <row r="19" spans="2:17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7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7" ht="13.5" thickBot="1">
      <c r="B21" s="456" t="s">
        <v>107</v>
      </c>
      <c r="C21" s="457"/>
      <c r="D21" s="403">
        <v>14079890.759999998</v>
      </c>
      <c r="E21" s="404">
        <f>E11-E17</f>
        <v>11672473.51</v>
      </c>
      <c r="F21" s="77"/>
      <c r="G21" s="77"/>
      <c r="H21" s="168"/>
      <c r="J21" s="226"/>
      <c r="K21" s="168"/>
    </row>
    <row r="22" spans="2:17">
      <c r="B22" s="3"/>
      <c r="C22" s="6"/>
      <c r="D22" s="7"/>
      <c r="E22" s="268"/>
      <c r="G22" s="72"/>
    </row>
    <row r="23" spans="2:17" ht="13.5">
      <c r="B23" s="448" t="s">
        <v>101</v>
      </c>
      <c r="C23" s="458"/>
      <c r="D23" s="458"/>
      <c r="E23" s="458"/>
      <c r="G23" s="72"/>
    </row>
    <row r="24" spans="2:17" ht="15.75" customHeight="1" thickBot="1">
      <c r="B24" s="447" t="s">
        <v>102</v>
      </c>
      <c r="C24" s="459"/>
      <c r="D24" s="459"/>
      <c r="E24" s="459"/>
    </row>
    <row r="25" spans="2:17" ht="13.5" thickBot="1">
      <c r="B25" s="324"/>
      <c r="C25" s="188" t="s">
        <v>2</v>
      </c>
      <c r="D25" s="274" t="s">
        <v>251</v>
      </c>
      <c r="E25" s="245" t="s">
        <v>255</v>
      </c>
      <c r="G25" s="177"/>
      <c r="K25" s="180"/>
      <c r="Q25" s="180"/>
    </row>
    <row r="26" spans="2:17" ht="13">
      <c r="B26" s="96" t="s">
        <v>15</v>
      </c>
      <c r="C26" s="97" t="s">
        <v>16</v>
      </c>
      <c r="D26" s="405">
        <v>14489533.250000002</v>
      </c>
      <c r="E26" s="406">
        <f>D21</f>
        <v>14079890.759999998</v>
      </c>
      <c r="G26" s="74"/>
    </row>
    <row r="27" spans="2:17" ht="13">
      <c r="B27" s="8" t="s">
        <v>17</v>
      </c>
      <c r="C27" s="9" t="s">
        <v>108</v>
      </c>
      <c r="D27" s="407">
        <v>-2182934.04</v>
      </c>
      <c r="E27" s="376">
        <v>-629224.01000000013</v>
      </c>
      <c r="F27" s="72"/>
      <c r="G27" s="154"/>
      <c r="H27" s="276"/>
      <c r="I27" s="276"/>
      <c r="J27" s="215"/>
    </row>
    <row r="28" spans="2:17" ht="13">
      <c r="B28" s="8" t="s">
        <v>18</v>
      </c>
      <c r="C28" s="9" t="s">
        <v>19</v>
      </c>
      <c r="D28" s="407">
        <v>969587.41</v>
      </c>
      <c r="E28" s="377">
        <v>890689.38</v>
      </c>
      <c r="F28" s="72"/>
      <c r="G28" s="154"/>
      <c r="H28" s="276"/>
      <c r="I28" s="276"/>
      <c r="J28" s="215"/>
    </row>
    <row r="29" spans="2:17">
      <c r="B29" s="189" t="s">
        <v>4</v>
      </c>
      <c r="C29" s="182" t="s">
        <v>20</v>
      </c>
      <c r="D29" s="408">
        <v>920135.52</v>
      </c>
      <c r="E29" s="379">
        <v>826669.52</v>
      </c>
      <c r="F29" s="72"/>
      <c r="G29" s="154"/>
      <c r="H29" s="276"/>
      <c r="I29" s="276"/>
      <c r="J29" s="215"/>
    </row>
    <row r="30" spans="2:17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76"/>
      <c r="I30" s="276"/>
      <c r="J30" s="215"/>
    </row>
    <row r="31" spans="2:17">
      <c r="B31" s="189" t="s">
        <v>8</v>
      </c>
      <c r="C31" s="182" t="s">
        <v>22</v>
      </c>
      <c r="D31" s="408">
        <v>49451.89</v>
      </c>
      <c r="E31" s="379">
        <v>64019.86</v>
      </c>
      <c r="F31" s="72"/>
      <c r="G31" s="154"/>
      <c r="H31" s="276"/>
      <c r="I31" s="276"/>
      <c r="J31" s="215"/>
    </row>
    <row r="32" spans="2:17" ht="13">
      <c r="B32" s="93" t="s">
        <v>23</v>
      </c>
      <c r="C32" s="10" t="s">
        <v>24</v>
      </c>
      <c r="D32" s="407">
        <v>3152521.45</v>
      </c>
      <c r="E32" s="377">
        <v>1519913.3900000001</v>
      </c>
      <c r="F32" s="72"/>
      <c r="G32" s="154"/>
      <c r="H32" s="276"/>
      <c r="I32" s="276"/>
      <c r="J32" s="215"/>
    </row>
    <row r="33" spans="2:10">
      <c r="B33" s="189" t="s">
        <v>4</v>
      </c>
      <c r="C33" s="182" t="s">
        <v>25</v>
      </c>
      <c r="D33" s="408">
        <v>2614818.06</v>
      </c>
      <c r="E33" s="379">
        <v>1181079.1200000001</v>
      </c>
      <c r="F33" s="72"/>
      <c r="G33" s="154"/>
      <c r="H33" s="276"/>
      <c r="I33" s="276"/>
      <c r="J33" s="215"/>
    </row>
    <row r="34" spans="2:10">
      <c r="B34" s="189" t="s">
        <v>6</v>
      </c>
      <c r="C34" s="182" t="s">
        <v>26</v>
      </c>
      <c r="D34" s="408">
        <v>150350.48000000001</v>
      </c>
      <c r="E34" s="379">
        <v>82734.34</v>
      </c>
      <c r="F34" s="72"/>
      <c r="G34" s="154"/>
      <c r="H34" s="276"/>
      <c r="I34" s="276"/>
      <c r="J34" s="215"/>
    </row>
    <row r="35" spans="2:10">
      <c r="B35" s="189" t="s">
        <v>8</v>
      </c>
      <c r="C35" s="182" t="s">
        <v>27</v>
      </c>
      <c r="D35" s="408">
        <v>68400.430000000008</v>
      </c>
      <c r="E35" s="379">
        <v>65322.69</v>
      </c>
      <c r="F35" s="72"/>
      <c r="G35" s="154"/>
      <c r="H35" s="276"/>
      <c r="I35" s="276"/>
      <c r="J35" s="215"/>
    </row>
    <row r="36" spans="2:10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76"/>
      <c r="I36" s="276"/>
      <c r="J36" s="215"/>
    </row>
    <row r="37" spans="2:10" ht="25">
      <c r="B37" s="189" t="s">
        <v>29</v>
      </c>
      <c r="C37" s="182" t="s">
        <v>30</v>
      </c>
      <c r="D37" s="408">
        <v>219882.65</v>
      </c>
      <c r="E37" s="379">
        <v>170691.86000000002</v>
      </c>
      <c r="F37" s="72"/>
      <c r="G37" s="154"/>
      <c r="H37" s="276"/>
      <c r="I37" s="276"/>
      <c r="J37" s="215"/>
    </row>
    <row r="38" spans="2:10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76"/>
      <c r="I38" s="276"/>
      <c r="J38" s="215"/>
    </row>
    <row r="39" spans="2:10">
      <c r="B39" s="190" t="s">
        <v>33</v>
      </c>
      <c r="C39" s="191" t="s">
        <v>34</v>
      </c>
      <c r="D39" s="409">
        <v>99069.83</v>
      </c>
      <c r="E39" s="381">
        <v>20085.38</v>
      </c>
      <c r="F39" s="72"/>
      <c r="G39" s="154"/>
      <c r="H39" s="276"/>
      <c r="I39" s="276"/>
      <c r="J39" s="215"/>
    </row>
    <row r="40" spans="2:10" ht="13.5" thickBot="1">
      <c r="B40" s="98" t="s">
        <v>35</v>
      </c>
      <c r="C40" s="99" t="s">
        <v>36</v>
      </c>
      <c r="D40" s="410">
        <v>1773291.55</v>
      </c>
      <c r="E40" s="411">
        <v>-1778193.24</v>
      </c>
      <c r="G40" s="74"/>
      <c r="H40" s="161"/>
      <c r="I40" s="161"/>
      <c r="J40" s="161"/>
    </row>
    <row r="41" spans="2:10" ht="13.5" thickBot="1">
      <c r="B41" s="100" t="s">
        <v>37</v>
      </c>
      <c r="C41" s="101" t="s">
        <v>38</v>
      </c>
      <c r="D41" s="412">
        <v>14079890.760000002</v>
      </c>
      <c r="E41" s="404">
        <f>E26+E27+E40</f>
        <v>11672473.509999998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435">
        <v>84816.569900000002</v>
      </c>
      <c r="E47" s="283">
        <v>73288.355800000005</v>
      </c>
      <c r="G47" s="72"/>
    </row>
    <row r="48" spans="2:10">
      <c r="B48" s="194" t="s">
        <v>6</v>
      </c>
      <c r="C48" s="195" t="s">
        <v>41</v>
      </c>
      <c r="D48" s="435">
        <v>73288.355800000005</v>
      </c>
      <c r="E48" s="329">
        <v>69451.827000000005</v>
      </c>
      <c r="G48" s="202"/>
      <c r="J48" s="160"/>
    </row>
    <row r="49" spans="2:7" ht="13">
      <c r="B49" s="121" t="s">
        <v>23</v>
      </c>
      <c r="C49" s="125" t="s">
        <v>110</v>
      </c>
      <c r="D49" s="437"/>
      <c r="E49" s="126"/>
    </row>
    <row r="50" spans="2:7">
      <c r="B50" s="192" t="s">
        <v>4</v>
      </c>
      <c r="C50" s="193" t="s">
        <v>40</v>
      </c>
      <c r="D50" s="435">
        <v>170.8338</v>
      </c>
      <c r="E50" s="283">
        <v>192.1163</v>
      </c>
      <c r="G50" s="180"/>
    </row>
    <row r="51" spans="2:7">
      <c r="B51" s="192" t="s">
        <v>6</v>
      </c>
      <c r="C51" s="193" t="s">
        <v>111</v>
      </c>
      <c r="D51" s="435">
        <v>170.8338</v>
      </c>
      <c r="E51" s="283">
        <v>149.49160000000001</v>
      </c>
      <c r="G51" s="180"/>
    </row>
    <row r="52" spans="2:7" ht="12.75" customHeight="1">
      <c r="B52" s="192" t="s">
        <v>8</v>
      </c>
      <c r="C52" s="193" t="s">
        <v>112</v>
      </c>
      <c r="D52" s="435">
        <v>200.32480000000001</v>
      </c>
      <c r="E52" s="283">
        <v>194.36099999999999</v>
      </c>
    </row>
    <row r="53" spans="2:7" ht="13" thickBot="1">
      <c r="B53" s="196" t="s">
        <v>9</v>
      </c>
      <c r="C53" s="197" t="s">
        <v>41</v>
      </c>
      <c r="D53" s="309">
        <v>192.1163</v>
      </c>
      <c r="E53" s="267">
        <v>168.0658</v>
      </c>
    </row>
    <row r="54" spans="2:7">
      <c r="B54" s="198"/>
      <c r="C54" s="199"/>
      <c r="D54" s="112"/>
      <c r="E54" s="112"/>
    </row>
    <row r="55" spans="2:7" ht="13.5">
      <c r="B55" s="449" t="s">
        <v>62</v>
      </c>
      <c r="C55" s="450"/>
      <c r="D55" s="450"/>
      <c r="E55" s="450"/>
    </row>
    <row r="56" spans="2:7" ht="17.25" customHeight="1" thickBot="1">
      <c r="B56" s="447" t="s">
        <v>113</v>
      </c>
      <c r="C56" s="451"/>
      <c r="D56" s="451"/>
      <c r="E56" s="451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D64+D69</f>
        <v>11203548.52</v>
      </c>
      <c r="E58" s="30">
        <f>D58/E21</f>
        <v>0.95982642499910031</v>
      </c>
    </row>
    <row r="59" spans="2:7" ht="25">
      <c r="B59" s="285" t="s">
        <v>4</v>
      </c>
      <c r="C59" s="195" t="s">
        <v>44</v>
      </c>
      <c r="D59" s="80">
        <v>0</v>
      </c>
      <c r="E59" s="81">
        <v>0</v>
      </c>
    </row>
    <row r="60" spans="2:7" ht="24" customHeight="1">
      <c r="B60" s="286" t="s">
        <v>6</v>
      </c>
      <c r="C60" s="193" t="s">
        <v>45</v>
      </c>
      <c r="D60" s="78">
        <v>0</v>
      </c>
      <c r="E60" s="79">
        <v>0</v>
      </c>
    </row>
    <row r="61" spans="2:7">
      <c r="B61" s="286" t="s">
        <v>8</v>
      </c>
      <c r="C61" s="193" t="s">
        <v>46</v>
      </c>
      <c r="D61" s="78">
        <v>0</v>
      </c>
      <c r="E61" s="79">
        <v>0</v>
      </c>
    </row>
    <row r="62" spans="2:7">
      <c r="B62" s="286" t="s">
        <v>9</v>
      </c>
      <c r="C62" s="193" t="s">
        <v>47</v>
      </c>
      <c r="D62" s="78">
        <v>0</v>
      </c>
      <c r="E62" s="79">
        <v>0</v>
      </c>
    </row>
    <row r="63" spans="2:7">
      <c r="B63" s="286" t="s">
        <v>29</v>
      </c>
      <c r="C63" s="193" t="s">
        <v>48</v>
      </c>
      <c r="D63" s="78">
        <v>0</v>
      </c>
      <c r="E63" s="79">
        <v>0</v>
      </c>
    </row>
    <row r="64" spans="2:7">
      <c r="B64" s="285" t="s">
        <v>31</v>
      </c>
      <c r="C64" s="195" t="s">
        <v>49</v>
      </c>
      <c r="D64" s="315">
        <f>E12</f>
        <v>11203548.52</v>
      </c>
      <c r="E64" s="81">
        <f>D64/E21</f>
        <v>0.95982642499910031</v>
      </c>
    </row>
    <row r="65" spans="2:7">
      <c r="B65" s="285" t="s">
        <v>33</v>
      </c>
      <c r="C65" s="195" t="s">
        <v>115</v>
      </c>
      <c r="D65" s="80">
        <v>0</v>
      </c>
      <c r="E65" s="81">
        <v>0</v>
      </c>
    </row>
    <row r="66" spans="2:7">
      <c r="B66" s="285" t="s">
        <v>50</v>
      </c>
      <c r="C66" s="195" t="s">
        <v>51</v>
      </c>
      <c r="D66" s="80">
        <v>0</v>
      </c>
      <c r="E66" s="81">
        <v>0</v>
      </c>
      <c r="G66" s="72"/>
    </row>
    <row r="67" spans="2:7">
      <c r="B67" s="286" t="s">
        <v>52</v>
      </c>
      <c r="C67" s="193" t="s">
        <v>53</v>
      </c>
      <c r="D67" s="78">
        <v>0</v>
      </c>
      <c r="E67" s="79">
        <v>0</v>
      </c>
    </row>
    <row r="68" spans="2:7">
      <c r="B68" s="286" t="s">
        <v>54</v>
      </c>
      <c r="C68" s="193" t="s">
        <v>55</v>
      </c>
      <c r="D68" s="78">
        <v>0</v>
      </c>
      <c r="E68" s="79">
        <v>0</v>
      </c>
    </row>
    <row r="69" spans="2:7">
      <c r="B69" s="286" t="s">
        <v>56</v>
      </c>
      <c r="C69" s="193" t="s">
        <v>57</v>
      </c>
      <c r="D69" s="310">
        <v>0</v>
      </c>
      <c r="E69" s="79">
        <f>D69/E21</f>
        <v>0</v>
      </c>
    </row>
    <row r="70" spans="2:7">
      <c r="B70" s="287" t="s">
        <v>58</v>
      </c>
      <c r="C70" s="234" t="s">
        <v>59</v>
      </c>
      <c r="D70" s="115">
        <v>0</v>
      </c>
      <c r="E70" s="116">
        <v>0</v>
      </c>
    </row>
    <row r="71" spans="2:7" ht="13">
      <c r="B71" s="121" t="s">
        <v>23</v>
      </c>
      <c r="C71" s="122" t="s">
        <v>61</v>
      </c>
      <c r="D71" s="123">
        <f>E13</f>
        <v>465102.28</v>
      </c>
      <c r="E71" s="66">
        <f>D71/E21</f>
        <v>3.9846077149075496E-2</v>
      </c>
    </row>
    <row r="72" spans="2:7" ht="13">
      <c r="B72" s="117" t="s">
        <v>60</v>
      </c>
      <c r="C72" s="118" t="s">
        <v>63</v>
      </c>
      <c r="D72" s="119">
        <f>E14</f>
        <v>6451.88</v>
      </c>
      <c r="E72" s="120">
        <f>D72/E21</f>
        <v>5.527431691725467E-4</v>
      </c>
    </row>
    <row r="73" spans="2:7" ht="13">
      <c r="B73" s="22" t="s">
        <v>62</v>
      </c>
      <c r="C73" s="23" t="s">
        <v>65</v>
      </c>
      <c r="D73" s="24">
        <f>E17</f>
        <v>2629.17</v>
      </c>
      <c r="E73" s="25">
        <f>D73/E21</f>
        <v>2.2524531734833641E-4</v>
      </c>
    </row>
    <row r="74" spans="2:7" ht="13">
      <c r="B74" s="121" t="s">
        <v>64</v>
      </c>
      <c r="C74" s="122" t="s">
        <v>66</v>
      </c>
      <c r="D74" s="123">
        <f>D58+D71+D72-D73</f>
        <v>11672473.51</v>
      </c>
      <c r="E74" s="66">
        <f>E58+E71+E72-E73</f>
        <v>1</v>
      </c>
    </row>
    <row r="75" spans="2:7">
      <c r="B75" s="286" t="s">
        <v>4</v>
      </c>
      <c r="C75" s="193" t="s">
        <v>67</v>
      </c>
      <c r="D75" s="78">
        <f>D74</f>
        <v>11672473.51</v>
      </c>
      <c r="E75" s="79">
        <f>E74</f>
        <v>1</v>
      </c>
    </row>
    <row r="76" spans="2:7">
      <c r="B76" s="286" t="s">
        <v>6</v>
      </c>
      <c r="C76" s="193" t="s">
        <v>116</v>
      </c>
      <c r="D76" s="78">
        <v>0</v>
      </c>
      <c r="E76" s="79">
        <v>0</v>
      </c>
    </row>
    <row r="77" spans="2:7" ht="13" thickBot="1">
      <c r="B77" s="288" t="s">
        <v>8</v>
      </c>
      <c r="C77" s="197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Arkusz1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54296875" customWidth="1"/>
    <col min="12" max="12" width="12.453125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6"/>
      <c r="C4" s="86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138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7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203" t="s">
        <v>106</v>
      </c>
      <c r="D11" s="391">
        <v>11854903.65</v>
      </c>
      <c r="E11" s="392">
        <f>SUM(E12:E14)</f>
        <v>8652682.7200000007</v>
      </c>
      <c r="H11" s="72"/>
    </row>
    <row r="12" spans="2:12">
      <c r="B12" s="181" t="s">
        <v>4</v>
      </c>
      <c r="C12" s="239" t="s">
        <v>5</v>
      </c>
      <c r="D12" s="393">
        <v>11850982.42</v>
      </c>
      <c r="E12" s="394">
        <f>8185678.6-164.97</f>
        <v>8185513.6299999999</v>
      </c>
      <c r="H12" s="72"/>
    </row>
    <row r="13" spans="2:12">
      <c r="B13" s="181" t="s">
        <v>6</v>
      </c>
      <c r="C13" s="239" t="s">
        <v>7</v>
      </c>
      <c r="D13" s="395">
        <v>12.02</v>
      </c>
      <c r="E13" s="396">
        <v>460900.37</v>
      </c>
      <c r="H13" s="72"/>
    </row>
    <row r="14" spans="2:12">
      <c r="B14" s="181" t="s">
        <v>8</v>
      </c>
      <c r="C14" s="239" t="s">
        <v>10</v>
      </c>
      <c r="D14" s="395">
        <v>3909.21</v>
      </c>
      <c r="E14" s="396">
        <f>E15</f>
        <v>6268.72</v>
      </c>
      <c r="H14" s="72"/>
    </row>
    <row r="15" spans="2:12">
      <c r="B15" s="181" t="s">
        <v>103</v>
      </c>
      <c r="C15" s="239" t="s">
        <v>11</v>
      </c>
      <c r="D15" s="395">
        <v>3909.21</v>
      </c>
      <c r="E15" s="396">
        <v>6268.72</v>
      </c>
      <c r="H15" s="72"/>
    </row>
    <row r="16" spans="2:12">
      <c r="B16" s="184" t="s">
        <v>104</v>
      </c>
      <c r="C16" s="240" t="s">
        <v>12</v>
      </c>
      <c r="D16" s="397">
        <v>0</v>
      </c>
      <c r="E16" s="398">
        <v>0</v>
      </c>
      <c r="H16" s="72"/>
    </row>
    <row r="17" spans="2:11" ht="13">
      <c r="B17" s="8" t="s">
        <v>13</v>
      </c>
      <c r="C17" s="206" t="s">
        <v>65</v>
      </c>
      <c r="D17" s="399">
        <v>4857.1000000000004</v>
      </c>
      <c r="E17" s="400">
        <f>E18</f>
        <v>4268.75</v>
      </c>
    </row>
    <row r="18" spans="2:11">
      <c r="B18" s="181" t="s">
        <v>4</v>
      </c>
      <c r="C18" s="239" t="s">
        <v>11</v>
      </c>
      <c r="D18" s="397">
        <v>4857.1000000000004</v>
      </c>
      <c r="E18" s="398">
        <v>4268.75</v>
      </c>
    </row>
    <row r="19" spans="2:11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11850046.550000001</v>
      </c>
      <c r="E21" s="404">
        <f>E11-E17</f>
        <v>8648413.9700000007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268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8" customHeight="1" thickBot="1">
      <c r="B24" s="447" t="s">
        <v>102</v>
      </c>
      <c r="C24" s="459"/>
      <c r="D24" s="459"/>
      <c r="E24" s="459"/>
      <c r="K24" s="180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10939811.560000002</v>
      </c>
      <c r="E26" s="406">
        <f>D21</f>
        <v>11850046.550000001</v>
      </c>
      <c r="G26" s="74"/>
    </row>
    <row r="27" spans="2:11" ht="13">
      <c r="B27" s="8" t="s">
        <v>17</v>
      </c>
      <c r="C27" s="9" t="s">
        <v>108</v>
      </c>
      <c r="D27" s="407">
        <v>-1134005.1599999997</v>
      </c>
      <c r="E27" s="376">
        <v>-866068.85000000021</v>
      </c>
      <c r="F27" s="72"/>
      <c r="G27" s="154"/>
      <c r="H27" s="277"/>
      <c r="I27" s="276"/>
      <c r="J27" s="215"/>
    </row>
    <row r="28" spans="2:11" ht="13">
      <c r="B28" s="8" t="s">
        <v>18</v>
      </c>
      <c r="C28" s="9" t="s">
        <v>19</v>
      </c>
      <c r="D28" s="407">
        <v>1076726.1000000001</v>
      </c>
      <c r="E28" s="377">
        <v>746364.58</v>
      </c>
      <c r="F28" s="72"/>
      <c r="G28" s="154"/>
      <c r="H28" s="276"/>
      <c r="I28" s="276"/>
      <c r="J28" s="215"/>
    </row>
    <row r="29" spans="2:11">
      <c r="B29" s="189" t="s">
        <v>4</v>
      </c>
      <c r="C29" s="182" t="s">
        <v>20</v>
      </c>
      <c r="D29" s="408">
        <v>884115.1</v>
      </c>
      <c r="E29" s="379">
        <v>741244.25</v>
      </c>
      <c r="F29" s="72"/>
      <c r="G29" s="154"/>
      <c r="H29" s="276"/>
      <c r="I29" s="276"/>
      <c r="J29" s="215"/>
    </row>
    <row r="30" spans="2:11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76"/>
      <c r="I30" s="276"/>
      <c r="J30" s="215"/>
    </row>
    <row r="31" spans="2:11">
      <c r="B31" s="189" t="s">
        <v>8</v>
      </c>
      <c r="C31" s="182" t="s">
        <v>22</v>
      </c>
      <c r="D31" s="408">
        <v>192611</v>
      </c>
      <c r="E31" s="379">
        <v>5120.33</v>
      </c>
      <c r="F31" s="72"/>
      <c r="G31" s="154"/>
      <c r="H31" s="276"/>
      <c r="I31" s="276"/>
      <c r="J31" s="215"/>
    </row>
    <row r="32" spans="2:11" ht="13">
      <c r="B32" s="93" t="s">
        <v>23</v>
      </c>
      <c r="C32" s="10" t="s">
        <v>24</v>
      </c>
      <c r="D32" s="407">
        <v>2210731.2599999998</v>
      </c>
      <c r="E32" s="377">
        <v>1612433.4300000002</v>
      </c>
      <c r="F32" s="72"/>
      <c r="G32" s="154"/>
      <c r="H32" s="276"/>
      <c r="I32" s="276"/>
      <c r="J32" s="215"/>
    </row>
    <row r="33" spans="2:10">
      <c r="B33" s="189" t="s">
        <v>4</v>
      </c>
      <c r="C33" s="182" t="s">
        <v>25</v>
      </c>
      <c r="D33" s="408">
        <v>1806354.92</v>
      </c>
      <c r="E33" s="379">
        <v>1352747.28</v>
      </c>
      <c r="F33" s="72"/>
      <c r="G33" s="154"/>
      <c r="H33" s="276"/>
      <c r="I33" s="276"/>
      <c r="J33" s="215"/>
    </row>
    <row r="34" spans="2:10">
      <c r="B34" s="189" t="s">
        <v>6</v>
      </c>
      <c r="C34" s="182" t="s">
        <v>26</v>
      </c>
      <c r="D34" s="408">
        <v>74748.800000000003</v>
      </c>
      <c r="E34" s="379">
        <v>20708.09</v>
      </c>
      <c r="F34" s="72"/>
      <c r="G34" s="154"/>
      <c r="H34" s="276"/>
      <c r="I34" s="276"/>
      <c r="J34" s="215"/>
    </row>
    <row r="35" spans="2:10">
      <c r="B35" s="189" t="s">
        <v>8</v>
      </c>
      <c r="C35" s="182" t="s">
        <v>27</v>
      </c>
      <c r="D35" s="408">
        <v>80645.25</v>
      </c>
      <c r="E35" s="379">
        <v>93311.49</v>
      </c>
      <c r="F35" s="72"/>
      <c r="G35" s="154"/>
      <c r="H35" s="276"/>
      <c r="I35" s="276"/>
      <c r="J35" s="215"/>
    </row>
    <row r="36" spans="2:10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76"/>
      <c r="I36" s="276"/>
      <c r="J36" s="215"/>
    </row>
    <row r="37" spans="2:10" ht="25">
      <c r="B37" s="189" t="s">
        <v>29</v>
      </c>
      <c r="C37" s="182" t="s">
        <v>30</v>
      </c>
      <c r="D37" s="408">
        <v>168507.91</v>
      </c>
      <c r="E37" s="379">
        <v>128306.38</v>
      </c>
      <c r="F37" s="72"/>
      <c r="G37" s="154"/>
      <c r="H37" s="276"/>
      <c r="I37" s="276"/>
      <c r="J37" s="215"/>
    </row>
    <row r="38" spans="2:10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76"/>
      <c r="I38" s="276"/>
      <c r="J38" s="215"/>
    </row>
    <row r="39" spans="2:10">
      <c r="B39" s="190" t="s">
        <v>33</v>
      </c>
      <c r="C39" s="191" t="s">
        <v>34</v>
      </c>
      <c r="D39" s="409">
        <v>80474.38</v>
      </c>
      <c r="E39" s="381">
        <v>17360.190000000002</v>
      </c>
      <c r="F39" s="72"/>
      <c r="G39" s="154"/>
      <c r="H39" s="276"/>
      <c r="I39" s="276"/>
      <c r="J39" s="215"/>
    </row>
    <row r="40" spans="2:10" ht="13.5" thickBot="1">
      <c r="B40" s="98" t="s">
        <v>35</v>
      </c>
      <c r="C40" s="99" t="s">
        <v>36</v>
      </c>
      <c r="D40" s="410">
        <v>2044240.15</v>
      </c>
      <c r="E40" s="411">
        <v>-2335563.73</v>
      </c>
      <c r="G40" s="154"/>
      <c r="H40" s="180"/>
      <c r="I40" s="180"/>
      <c r="J40" s="180"/>
    </row>
    <row r="41" spans="2:10" ht="13.5" thickBot="1">
      <c r="B41" s="100" t="s">
        <v>37</v>
      </c>
      <c r="C41" s="101" t="s">
        <v>38</v>
      </c>
      <c r="D41" s="412">
        <v>11850046.549999999</v>
      </c>
      <c r="E41" s="404">
        <f>E26+E27+E40</f>
        <v>8648413.9700000007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7.25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69520.419000000009</v>
      </c>
      <c r="E47" s="283">
        <v>63124.953099999999</v>
      </c>
      <c r="G47" s="72"/>
    </row>
    <row r="48" spans="2:10">
      <c r="B48" s="194" t="s">
        <v>6</v>
      </c>
      <c r="C48" s="195" t="s">
        <v>41</v>
      </c>
      <c r="D48" s="311">
        <v>63124.953099999999</v>
      </c>
      <c r="E48" s="329">
        <v>57567.309300000001</v>
      </c>
      <c r="G48" s="202"/>
      <c r="I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157.36110000000002</v>
      </c>
      <c r="E50" s="283">
        <v>187.7236</v>
      </c>
      <c r="G50" s="180"/>
    </row>
    <row r="51" spans="2:7">
      <c r="B51" s="192" t="s">
        <v>6</v>
      </c>
      <c r="C51" s="193" t="s">
        <v>111</v>
      </c>
      <c r="D51" s="311">
        <v>157.36109999999999</v>
      </c>
      <c r="E51" s="283">
        <v>133.28299999999999</v>
      </c>
      <c r="G51" s="180"/>
    </row>
    <row r="52" spans="2:7" ht="12.75" customHeight="1">
      <c r="B52" s="192" t="s">
        <v>8</v>
      </c>
      <c r="C52" s="193" t="s">
        <v>112</v>
      </c>
      <c r="D52" s="311">
        <v>194.02709999999999</v>
      </c>
      <c r="E52" s="283">
        <v>188.96899999999999</v>
      </c>
    </row>
    <row r="53" spans="2:7" ht="13" thickBot="1">
      <c r="B53" s="196" t="s">
        <v>9</v>
      </c>
      <c r="C53" s="197" t="s">
        <v>41</v>
      </c>
      <c r="D53" s="309">
        <v>187.7236</v>
      </c>
      <c r="E53" s="267">
        <v>150.2313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8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SUM(D59:D70)</f>
        <v>8185513.6299999999</v>
      </c>
      <c r="E58" s="30">
        <f>D58/E21</f>
        <v>0.94647569582055968</v>
      </c>
    </row>
    <row r="59" spans="2:7" ht="25">
      <c r="B59" s="20" t="s">
        <v>4</v>
      </c>
      <c r="C59" s="21" t="s">
        <v>44</v>
      </c>
      <c r="D59" s="80">
        <v>0</v>
      </c>
      <c r="E59" s="81">
        <v>0</v>
      </c>
    </row>
    <row r="60" spans="2:7" ht="24" customHeight="1">
      <c r="B60" s="13" t="s">
        <v>6</v>
      </c>
      <c r="C60" s="14" t="s">
        <v>45</v>
      </c>
      <c r="D60" s="78">
        <v>0</v>
      </c>
      <c r="E60" s="79">
        <v>0</v>
      </c>
    </row>
    <row r="61" spans="2:7">
      <c r="B61" s="13" t="s">
        <v>8</v>
      </c>
      <c r="C61" s="14" t="s">
        <v>46</v>
      </c>
      <c r="D61" s="78">
        <v>0</v>
      </c>
      <c r="E61" s="79">
        <v>0</v>
      </c>
    </row>
    <row r="62" spans="2:7">
      <c r="B62" s="13" t="s">
        <v>9</v>
      </c>
      <c r="C62" s="14" t="s">
        <v>47</v>
      </c>
      <c r="D62" s="78">
        <v>0</v>
      </c>
      <c r="E62" s="79">
        <v>0</v>
      </c>
    </row>
    <row r="63" spans="2:7">
      <c r="B63" s="13" t="s">
        <v>29</v>
      </c>
      <c r="C63" s="14" t="s">
        <v>48</v>
      </c>
      <c r="D63" s="78">
        <v>0</v>
      </c>
      <c r="E63" s="79">
        <v>0</v>
      </c>
    </row>
    <row r="64" spans="2:7">
      <c r="B64" s="20" t="s">
        <v>31</v>
      </c>
      <c r="C64" s="21" t="s">
        <v>49</v>
      </c>
      <c r="D64" s="315">
        <f>E12</f>
        <v>8185513.6299999999</v>
      </c>
      <c r="E64" s="81">
        <f>D64/E21</f>
        <v>0.94647569582055968</v>
      </c>
    </row>
    <row r="65" spans="2:7">
      <c r="B65" s="20" t="s">
        <v>33</v>
      </c>
      <c r="C65" s="21" t="s">
        <v>115</v>
      </c>
      <c r="D65" s="80">
        <v>0</v>
      </c>
      <c r="E65" s="81">
        <v>0</v>
      </c>
      <c r="G65" s="72"/>
    </row>
    <row r="66" spans="2:7">
      <c r="B66" s="20" t="s">
        <v>50</v>
      </c>
      <c r="C66" s="21" t="s">
        <v>51</v>
      </c>
      <c r="D66" s="80">
        <v>0</v>
      </c>
      <c r="E66" s="81">
        <v>0</v>
      </c>
    </row>
    <row r="67" spans="2:7">
      <c r="B67" s="13" t="s">
        <v>52</v>
      </c>
      <c r="C67" s="14" t="s">
        <v>53</v>
      </c>
      <c r="D67" s="78">
        <v>0</v>
      </c>
      <c r="E67" s="79">
        <v>0</v>
      </c>
    </row>
    <row r="68" spans="2:7">
      <c r="B68" s="13" t="s">
        <v>54</v>
      </c>
      <c r="C68" s="14" t="s">
        <v>55</v>
      </c>
      <c r="D68" s="78">
        <v>0</v>
      </c>
      <c r="E68" s="79">
        <v>0</v>
      </c>
    </row>
    <row r="69" spans="2:7">
      <c r="B69" s="13" t="s">
        <v>56</v>
      </c>
      <c r="C69" s="14" t="s">
        <v>57</v>
      </c>
      <c r="D69" s="310">
        <v>0</v>
      </c>
      <c r="E69" s="79">
        <f>D69/E21</f>
        <v>0</v>
      </c>
    </row>
    <row r="70" spans="2:7">
      <c r="B70" s="113" t="s">
        <v>58</v>
      </c>
      <c r="C70" s="114" t="s">
        <v>59</v>
      </c>
      <c r="D70" s="115">
        <v>0</v>
      </c>
      <c r="E70" s="116">
        <v>0</v>
      </c>
    </row>
    <row r="71" spans="2:7" ht="13">
      <c r="B71" s="121" t="s">
        <v>23</v>
      </c>
      <c r="C71" s="122" t="s">
        <v>61</v>
      </c>
      <c r="D71" s="123">
        <f>E13</f>
        <v>460900.37</v>
      </c>
      <c r="E71" s="66">
        <f>D71/E21</f>
        <v>5.3293051373210339E-2</v>
      </c>
    </row>
    <row r="72" spans="2:7" ht="13">
      <c r="B72" s="117" t="s">
        <v>60</v>
      </c>
      <c r="C72" s="118" t="s">
        <v>63</v>
      </c>
      <c r="D72" s="119">
        <f>E14</f>
        <v>6268.72</v>
      </c>
      <c r="E72" s="120">
        <f>D72/E21</f>
        <v>7.2484041834089028E-4</v>
      </c>
    </row>
    <row r="73" spans="2:7" ht="13">
      <c r="B73" s="22" t="s">
        <v>62</v>
      </c>
      <c r="C73" s="23" t="s">
        <v>65</v>
      </c>
      <c r="D73" s="24">
        <f>E17</f>
        <v>4268.75</v>
      </c>
      <c r="E73" s="25">
        <f>D73/E21</f>
        <v>4.9358761211103306E-4</v>
      </c>
    </row>
    <row r="74" spans="2:7" ht="13">
      <c r="B74" s="121" t="s">
        <v>64</v>
      </c>
      <c r="C74" s="122" t="s">
        <v>66</v>
      </c>
      <c r="D74" s="123">
        <f>D58+D71+D72-D73</f>
        <v>8648413.9700000007</v>
      </c>
      <c r="E74" s="66">
        <f>E58+E71+E72-E73</f>
        <v>1</v>
      </c>
    </row>
    <row r="75" spans="2:7">
      <c r="B75" s="13" t="s">
        <v>4</v>
      </c>
      <c r="C75" s="14" t="s">
        <v>67</v>
      </c>
      <c r="D75" s="78">
        <f>D74</f>
        <v>8648413.9700000007</v>
      </c>
      <c r="E75" s="79">
        <f>E74</f>
        <v>1</v>
      </c>
    </row>
    <row r="76" spans="2:7">
      <c r="B76" s="13" t="s">
        <v>6</v>
      </c>
      <c r="C76" s="14" t="s">
        <v>116</v>
      </c>
      <c r="D76" s="78">
        <v>0</v>
      </c>
      <c r="E76" s="79">
        <v>0</v>
      </c>
    </row>
    <row r="77" spans="2:7" ht="13" thickBot="1">
      <c r="B77" s="15" t="s">
        <v>8</v>
      </c>
      <c r="C77" s="16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94488188976377963" right="0.74803149606299213" top="0.55118110236220474" bottom="0.47244094488188981" header="0.51181102362204722" footer="0.51181102362204722"/>
  <pageSetup paperSize="9" scale="70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Arkusz16"/>
  <dimension ref="A1:Q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20.26953125" customWidth="1"/>
    <col min="12" max="12" width="12.453125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6"/>
      <c r="C4" s="86"/>
      <c r="D4" s="148"/>
      <c r="E4" s="148"/>
    </row>
    <row r="5" spans="2:12" ht="21" customHeight="1">
      <c r="B5" s="445" t="s">
        <v>122</v>
      </c>
      <c r="C5" s="445"/>
      <c r="D5" s="445"/>
      <c r="E5" s="445"/>
    </row>
    <row r="6" spans="2:12" ht="14">
      <c r="B6" s="446" t="s">
        <v>139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123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7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124</v>
      </c>
      <c r="C11" s="203" t="s">
        <v>106</v>
      </c>
      <c r="D11" s="391">
        <v>16751189.939999999</v>
      </c>
      <c r="E11" s="392">
        <f>SUM(E12:E14)</f>
        <v>11069509.68</v>
      </c>
    </row>
    <row r="12" spans="2:12">
      <c r="B12" s="181">
        <v>1</v>
      </c>
      <c r="C12" s="239" t="s">
        <v>5</v>
      </c>
      <c r="D12" s="393">
        <v>16746598.719999999</v>
      </c>
      <c r="E12" s="394">
        <f>10635061.12-417.95</f>
        <v>10634643.17</v>
      </c>
      <c r="H12" s="72"/>
    </row>
    <row r="13" spans="2:12">
      <c r="B13" s="181">
        <v>2</v>
      </c>
      <c r="C13" s="239" t="s">
        <v>7</v>
      </c>
      <c r="D13" s="395">
        <v>11.16</v>
      </c>
      <c r="E13" s="396">
        <v>427043.93</v>
      </c>
      <c r="H13" s="72"/>
    </row>
    <row r="14" spans="2:12">
      <c r="B14" s="181">
        <v>3</v>
      </c>
      <c r="C14" s="239" t="s">
        <v>10</v>
      </c>
      <c r="D14" s="395">
        <v>4580.0600000000004</v>
      </c>
      <c r="E14" s="396">
        <f>E15</f>
        <v>7822.58</v>
      </c>
      <c r="H14" s="72"/>
    </row>
    <row r="15" spans="2:12">
      <c r="B15" s="181">
        <v>31</v>
      </c>
      <c r="C15" s="239" t="s">
        <v>11</v>
      </c>
      <c r="D15" s="395">
        <v>4580.0600000000004</v>
      </c>
      <c r="E15" s="396">
        <v>7822.58</v>
      </c>
      <c r="H15" s="72"/>
    </row>
    <row r="16" spans="2:12">
      <c r="B16" s="184">
        <v>32</v>
      </c>
      <c r="C16" s="240" t="s">
        <v>12</v>
      </c>
      <c r="D16" s="397">
        <v>0</v>
      </c>
      <c r="E16" s="398">
        <v>0</v>
      </c>
      <c r="H16" s="72"/>
    </row>
    <row r="17" spans="2:17" ht="13">
      <c r="B17" s="8" t="s">
        <v>125</v>
      </c>
      <c r="C17" s="206" t="s">
        <v>65</v>
      </c>
      <c r="D17" s="399">
        <v>8357.35</v>
      </c>
      <c r="E17" s="400">
        <f>E18</f>
        <v>5081.8</v>
      </c>
      <c r="H17" s="72"/>
    </row>
    <row r="18" spans="2:17">
      <c r="B18" s="181">
        <v>1</v>
      </c>
      <c r="C18" s="239" t="s">
        <v>11</v>
      </c>
      <c r="D18" s="397">
        <v>8357.35</v>
      </c>
      <c r="E18" s="398">
        <v>5081.8</v>
      </c>
    </row>
    <row r="19" spans="2:17" ht="15" customHeight="1">
      <c r="B19" s="181">
        <v>2</v>
      </c>
      <c r="C19" s="239" t="s">
        <v>105</v>
      </c>
      <c r="D19" s="395">
        <v>0</v>
      </c>
      <c r="E19" s="396">
        <v>0</v>
      </c>
    </row>
    <row r="20" spans="2:17" ht="13" thickBot="1">
      <c r="B20" s="186">
        <v>3</v>
      </c>
      <c r="C20" s="187" t="s">
        <v>14</v>
      </c>
      <c r="D20" s="401">
        <v>0</v>
      </c>
      <c r="E20" s="402">
        <v>0</v>
      </c>
    </row>
    <row r="21" spans="2:17" ht="13.5" thickBot="1">
      <c r="B21" s="456" t="s">
        <v>126</v>
      </c>
      <c r="C21" s="457"/>
      <c r="D21" s="403">
        <v>16742832.59</v>
      </c>
      <c r="E21" s="404">
        <f>E11-E17</f>
        <v>11064427.879999999</v>
      </c>
      <c r="F21" s="77"/>
      <c r="G21" s="77"/>
      <c r="H21" s="168"/>
      <c r="J21" s="226"/>
      <c r="K21" s="168"/>
    </row>
    <row r="22" spans="2:17">
      <c r="B22" s="3"/>
      <c r="C22" s="6"/>
      <c r="D22" s="421"/>
      <c r="E22" s="422"/>
      <c r="G22" s="72"/>
      <c r="Q22" s="180"/>
    </row>
    <row r="23" spans="2:17" ht="13.5">
      <c r="B23" s="448" t="s">
        <v>127</v>
      </c>
      <c r="C23" s="458"/>
      <c r="D23" s="458"/>
      <c r="E23" s="458"/>
      <c r="G23" s="72"/>
    </row>
    <row r="24" spans="2:17" ht="15.75" customHeight="1" thickBot="1">
      <c r="B24" s="447" t="s">
        <v>102</v>
      </c>
      <c r="C24" s="459"/>
      <c r="D24" s="459"/>
      <c r="E24" s="459"/>
      <c r="K24" s="180"/>
    </row>
    <row r="25" spans="2:17" ht="13.5" thickBot="1">
      <c r="B25" s="324"/>
      <c r="C25" s="188" t="s">
        <v>2</v>
      </c>
      <c r="D25" s="274" t="s">
        <v>251</v>
      </c>
      <c r="E25" s="245" t="s">
        <v>255</v>
      </c>
    </row>
    <row r="26" spans="2:17" ht="13">
      <c r="B26" s="96" t="s">
        <v>128</v>
      </c>
      <c r="C26" s="97" t="s">
        <v>16</v>
      </c>
      <c r="D26" s="423">
        <v>17681005.169999998</v>
      </c>
      <c r="E26" s="406">
        <f>D21</f>
        <v>16742832.59</v>
      </c>
      <c r="G26" s="74"/>
    </row>
    <row r="27" spans="2:17" ht="13">
      <c r="B27" s="8" t="s">
        <v>129</v>
      </c>
      <c r="C27" s="9" t="s">
        <v>108</v>
      </c>
      <c r="D27" s="424">
        <v>-1881601.91</v>
      </c>
      <c r="E27" s="376">
        <v>-4067159.4000000004</v>
      </c>
      <c r="F27" s="72"/>
      <c r="G27" s="154"/>
      <c r="H27" s="276"/>
      <c r="I27" s="276"/>
      <c r="J27" s="215"/>
    </row>
    <row r="28" spans="2:17" ht="13">
      <c r="B28" s="8" t="s">
        <v>123</v>
      </c>
      <c r="C28" s="9" t="s">
        <v>19</v>
      </c>
      <c r="D28" s="424">
        <v>1234324.18</v>
      </c>
      <c r="E28" s="377">
        <v>871013.57000000007</v>
      </c>
      <c r="F28" s="72"/>
      <c r="G28" s="154"/>
      <c r="H28" s="276"/>
      <c r="I28" s="276"/>
      <c r="J28" s="215"/>
    </row>
    <row r="29" spans="2:17">
      <c r="B29" s="189">
        <v>1</v>
      </c>
      <c r="C29" s="182" t="s">
        <v>20</v>
      </c>
      <c r="D29" s="393">
        <v>1177673.8999999999</v>
      </c>
      <c r="E29" s="379">
        <v>871013.57000000007</v>
      </c>
      <c r="F29" s="72"/>
      <c r="G29" s="154"/>
      <c r="H29" s="276"/>
      <c r="I29" s="276"/>
      <c r="J29" s="215"/>
    </row>
    <row r="30" spans="2:17">
      <c r="B30" s="189">
        <v>2</v>
      </c>
      <c r="C30" s="182" t="s">
        <v>21</v>
      </c>
      <c r="D30" s="393">
        <v>0</v>
      </c>
      <c r="E30" s="379">
        <v>0</v>
      </c>
      <c r="F30" s="72"/>
      <c r="G30" s="154"/>
      <c r="H30" s="276"/>
      <c r="I30" s="276"/>
      <c r="J30" s="215"/>
    </row>
    <row r="31" spans="2:17">
      <c r="B31" s="189">
        <v>3</v>
      </c>
      <c r="C31" s="182" t="s">
        <v>22</v>
      </c>
      <c r="D31" s="393">
        <v>56650.28</v>
      </c>
      <c r="E31" s="379">
        <v>0</v>
      </c>
      <c r="F31" s="72"/>
      <c r="G31" s="154"/>
      <c r="H31" s="276"/>
      <c r="I31" s="276"/>
      <c r="J31" s="215"/>
    </row>
    <row r="32" spans="2:17" ht="13">
      <c r="B32" s="93" t="s">
        <v>130</v>
      </c>
      <c r="C32" s="10" t="s">
        <v>24</v>
      </c>
      <c r="D32" s="424">
        <v>3115926.09</v>
      </c>
      <c r="E32" s="377">
        <v>4938172.9700000007</v>
      </c>
      <c r="F32" s="72"/>
      <c r="G32" s="154"/>
      <c r="H32" s="276"/>
      <c r="I32" s="276"/>
      <c r="J32" s="215"/>
    </row>
    <row r="33" spans="2:10">
      <c r="B33" s="189">
        <v>1</v>
      </c>
      <c r="C33" s="182" t="s">
        <v>25</v>
      </c>
      <c r="D33" s="393">
        <v>2564420.67</v>
      </c>
      <c r="E33" s="379">
        <v>3163009.73</v>
      </c>
      <c r="F33" s="72"/>
      <c r="G33" s="154"/>
      <c r="H33" s="276"/>
      <c r="I33" s="276"/>
      <c r="J33" s="215"/>
    </row>
    <row r="34" spans="2:10">
      <c r="B34" s="189">
        <v>2</v>
      </c>
      <c r="C34" s="182" t="s">
        <v>26</v>
      </c>
      <c r="D34" s="393">
        <v>152618.64000000001</v>
      </c>
      <c r="E34" s="379">
        <v>1494943.6</v>
      </c>
      <c r="F34" s="72"/>
      <c r="G34" s="154"/>
      <c r="H34" s="276"/>
      <c r="I34" s="276"/>
      <c r="J34" s="215"/>
    </row>
    <row r="35" spans="2:10">
      <c r="B35" s="189">
        <v>3</v>
      </c>
      <c r="C35" s="182" t="s">
        <v>27</v>
      </c>
      <c r="D35" s="393">
        <v>76898.400000000009</v>
      </c>
      <c r="E35" s="379">
        <v>82991.7</v>
      </c>
      <c r="F35" s="72"/>
      <c r="G35" s="154"/>
      <c r="H35" s="276"/>
      <c r="I35" s="276"/>
      <c r="J35" s="215"/>
    </row>
    <row r="36" spans="2:10">
      <c r="B36" s="189">
        <v>4</v>
      </c>
      <c r="C36" s="182" t="s">
        <v>28</v>
      </c>
      <c r="D36" s="393">
        <v>0</v>
      </c>
      <c r="E36" s="379">
        <v>0</v>
      </c>
      <c r="F36" s="72"/>
      <c r="G36" s="154"/>
      <c r="H36" s="276"/>
      <c r="I36" s="276"/>
      <c r="J36" s="215"/>
    </row>
    <row r="37" spans="2:10" ht="25">
      <c r="B37" s="189">
        <v>5</v>
      </c>
      <c r="C37" s="182" t="s">
        <v>30</v>
      </c>
      <c r="D37" s="393">
        <v>260258.06</v>
      </c>
      <c r="E37" s="379">
        <v>196961.53</v>
      </c>
      <c r="F37" s="72"/>
      <c r="G37" s="154"/>
      <c r="H37" s="276"/>
      <c r="I37" s="276"/>
      <c r="J37" s="215"/>
    </row>
    <row r="38" spans="2:10">
      <c r="B38" s="189">
        <v>6</v>
      </c>
      <c r="C38" s="182" t="s">
        <v>32</v>
      </c>
      <c r="D38" s="393">
        <v>0</v>
      </c>
      <c r="E38" s="379">
        <v>0</v>
      </c>
      <c r="F38" s="72"/>
      <c r="G38" s="154"/>
      <c r="H38" s="276"/>
      <c r="I38" s="276"/>
      <c r="J38" s="215"/>
    </row>
    <row r="39" spans="2:10">
      <c r="B39" s="190">
        <v>7</v>
      </c>
      <c r="C39" s="191" t="s">
        <v>34</v>
      </c>
      <c r="D39" s="425">
        <v>61730.32</v>
      </c>
      <c r="E39" s="381">
        <v>266.40999999999997</v>
      </c>
      <c r="F39" s="72"/>
      <c r="G39" s="154"/>
      <c r="H39" s="276"/>
      <c r="I39" s="276"/>
      <c r="J39" s="215"/>
    </row>
    <row r="40" spans="2:10" ht="13.5" thickBot="1">
      <c r="B40" s="98" t="s">
        <v>131</v>
      </c>
      <c r="C40" s="99" t="s">
        <v>36</v>
      </c>
      <c r="D40" s="426">
        <v>943429.33</v>
      </c>
      <c r="E40" s="411">
        <v>-1611245.31</v>
      </c>
      <c r="G40" s="74"/>
      <c r="H40" s="161"/>
      <c r="I40" s="161"/>
      <c r="J40" s="161"/>
    </row>
    <row r="41" spans="2:10" ht="13.5" thickBot="1">
      <c r="B41" s="100" t="s">
        <v>132</v>
      </c>
      <c r="C41" s="101" t="s">
        <v>38</v>
      </c>
      <c r="D41" s="403">
        <v>16742832.590000002</v>
      </c>
      <c r="E41" s="404">
        <f>E26+E27+E40</f>
        <v>11064427.879999999</v>
      </c>
      <c r="F41" s="77"/>
      <c r="G41" s="74"/>
      <c r="H41" s="163"/>
      <c r="I41" s="163"/>
      <c r="J41" s="163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133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123</v>
      </c>
      <c r="C46" s="29" t="s">
        <v>109</v>
      </c>
      <c r="D46" s="102"/>
      <c r="E46" s="27"/>
      <c r="G46" s="72"/>
    </row>
    <row r="47" spans="2:10">
      <c r="B47" s="192">
        <v>1</v>
      </c>
      <c r="C47" s="193" t="s">
        <v>40</v>
      </c>
      <c r="D47" s="435">
        <v>113872.3907</v>
      </c>
      <c r="E47" s="283">
        <v>102248.519</v>
      </c>
      <c r="G47" s="72"/>
    </row>
    <row r="48" spans="2:10">
      <c r="B48" s="194">
        <v>2</v>
      </c>
      <c r="C48" s="195" t="s">
        <v>41</v>
      </c>
      <c r="D48" s="435">
        <v>102248.519</v>
      </c>
      <c r="E48" s="308">
        <v>73981.925600000002</v>
      </c>
      <c r="G48" s="202"/>
      <c r="I48" s="160"/>
    </row>
    <row r="49" spans="2:7" ht="13">
      <c r="B49" s="121" t="s">
        <v>130</v>
      </c>
      <c r="C49" s="125" t="s">
        <v>110</v>
      </c>
      <c r="D49" s="436"/>
      <c r="E49" s="126"/>
    </row>
    <row r="50" spans="2:7">
      <c r="B50" s="192">
        <v>1</v>
      </c>
      <c r="C50" s="193" t="s">
        <v>40</v>
      </c>
      <c r="D50" s="435">
        <v>155.27030000000002</v>
      </c>
      <c r="E50" s="283">
        <v>163.7465</v>
      </c>
      <c r="G50" s="180"/>
    </row>
    <row r="51" spans="2:7">
      <c r="B51" s="192">
        <v>2</v>
      </c>
      <c r="C51" s="193" t="s">
        <v>111</v>
      </c>
      <c r="D51" s="435">
        <v>155.27029999999999</v>
      </c>
      <c r="E51" s="283">
        <v>138.3194</v>
      </c>
      <c r="G51" s="180"/>
    </row>
    <row r="52" spans="2:7" ht="12.75" customHeight="1">
      <c r="B52" s="192">
        <v>3</v>
      </c>
      <c r="C52" s="193" t="s">
        <v>112</v>
      </c>
      <c r="D52" s="435">
        <v>169.39529999999999</v>
      </c>
      <c r="E52" s="283">
        <v>164.4512</v>
      </c>
    </row>
    <row r="53" spans="2:7" ht="13" thickBot="1">
      <c r="B53" s="196">
        <v>4</v>
      </c>
      <c r="C53" s="197" t="s">
        <v>41</v>
      </c>
      <c r="D53" s="309">
        <v>163.7465</v>
      </c>
      <c r="E53" s="267">
        <v>149.5558</v>
      </c>
    </row>
    <row r="54" spans="2:7">
      <c r="B54" s="110"/>
      <c r="C54" s="111"/>
      <c r="D54" s="112"/>
      <c r="E54" s="112"/>
    </row>
    <row r="55" spans="2:7" ht="13.5">
      <c r="B55" s="449" t="s">
        <v>134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123</v>
      </c>
      <c r="C58" s="127" t="s">
        <v>43</v>
      </c>
      <c r="D58" s="128">
        <f>SUM(D59:D70)</f>
        <v>10634643.17</v>
      </c>
      <c r="E58" s="30">
        <f>D58/E21</f>
        <v>0.96115617412294085</v>
      </c>
    </row>
    <row r="59" spans="2:7" ht="25">
      <c r="B59" s="20">
        <v>1</v>
      </c>
      <c r="C59" s="21" t="s">
        <v>44</v>
      </c>
      <c r="D59" s="80">
        <v>0</v>
      </c>
      <c r="E59" s="81">
        <v>0</v>
      </c>
    </row>
    <row r="60" spans="2:7" ht="24" customHeight="1">
      <c r="B60" s="13">
        <v>2</v>
      </c>
      <c r="C60" s="14" t="s">
        <v>45</v>
      </c>
      <c r="D60" s="78">
        <v>0</v>
      </c>
      <c r="E60" s="79">
        <v>0</v>
      </c>
    </row>
    <row r="61" spans="2:7">
      <c r="B61" s="13">
        <v>3</v>
      </c>
      <c r="C61" s="14" t="s">
        <v>46</v>
      </c>
      <c r="D61" s="78">
        <v>0</v>
      </c>
      <c r="E61" s="79">
        <v>0</v>
      </c>
    </row>
    <row r="62" spans="2:7">
      <c r="B62" s="13">
        <v>4</v>
      </c>
      <c r="C62" s="14" t="s">
        <v>47</v>
      </c>
      <c r="D62" s="78">
        <v>0</v>
      </c>
      <c r="E62" s="79">
        <v>0</v>
      </c>
    </row>
    <row r="63" spans="2:7">
      <c r="B63" s="13">
        <v>5</v>
      </c>
      <c r="C63" s="14" t="s">
        <v>48</v>
      </c>
      <c r="D63" s="78">
        <v>0</v>
      </c>
      <c r="E63" s="79">
        <v>0</v>
      </c>
    </row>
    <row r="64" spans="2:7">
      <c r="B64" s="20">
        <v>6</v>
      </c>
      <c r="C64" s="21" t="s">
        <v>49</v>
      </c>
      <c r="D64" s="315">
        <f>E12</f>
        <v>10634643.17</v>
      </c>
      <c r="E64" s="81">
        <f>D64/E21</f>
        <v>0.96115617412294085</v>
      </c>
    </row>
    <row r="65" spans="2:7">
      <c r="B65" s="20">
        <v>7</v>
      </c>
      <c r="C65" s="21" t="s">
        <v>115</v>
      </c>
      <c r="D65" s="80">
        <v>0</v>
      </c>
      <c r="E65" s="81">
        <v>0</v>
      </c>
    </row>
    <row r="66" spans="2:7">
      <c r="B66" s="20">
        <v>8</v>
      </c>
      <c r="C66" s="21" t="s">
        <v>51</v>
      </c>
      <c r="D66" s="80">
        <v>0</v>
      </c>
      <c r="E66" s="81">
        <v>0</v>
      </c>
    </row>
    <row r="67" spans="2:7">
      <c r="B67" s="13">
        <v>9</v>
      </c>
      <c r="C67" s="14" t="s">
        <v>53</v>
      </c>
      <c r="D67" s="78">
        <v>0</v>
      </c>
      <c r="E67" s="79">
        <v>0</v>
      </c>
      <c r="G67" s="72"/>
    </row>
    <row r="68" spans="2:7">
      <c r="B68" s="13">
        <v>10</v>
      </c>
      <c r="C68" s="14" t="s">
        <v>55</v>
      </c>
      <c r="D68" s="78">
        <v>0</v>
      </c>
      <c r="E68" s="79">
        <v>0</v>
      </c>
    </row>
    <row r="69" spans="2:7">
      <c r="B69" s="13">
        <v>11</v>
      </c>
      <c r="C69" s="14" t="s">
        <v>57</v>
      </c>
      <c r="D69" s="310">
        <v>0</v>
      </c>
      <c r="E69" s="79">
        <f>D69/E21</f>
        <v>0</v>
      </c>
    </row>
    <row r="70" spans="2:7">
      <c r="B70" s="113">
        <v>12</v>
      </c>
      <c r="C70" s="114" t="s">
        <v>59</v>
      </c>
      <c r="D70" s="115">
        <v>0</v>
      </c>
      <c r="E70" s="116">
        <v>0</v>
      </c>
    </row>
    <row r="71" spans="2:7" ht="13">
      <c r="B71" s="121" t="s">
        <v>130</v>
      </c>
      <c r="C71" s="122" t="s">
        <v>61</v>
      </c>
      <c r="D71" s="123">
        <f>E13</f>
        <v>427043.93</v>
      </c>
      <c r="E71" s="66">
        <f>D71/E21</f>
        <v>3.8596114921759517E-2</v>
      </c>
    </row>
    <row r="72" spans="2:7" ht="13">
      <c r="B72" s="117" t="s">
        <v>133</v>
      </c>
      <c r="C72" s="118" t="s">
        <v>63</v>
      </c>
      <c r="D72" s="119">
        <f>E14</f>
        <v>7822.58</v>
      </c>
      <c r="E72" s="120">
        <f>D72/E21</f>
        <v>7.0700266519338559E-4</v>
      </c>
    </row>
    <row r="73" spans="2:7" ht="13">
      <c r="B73" s="22" t="s">
        <v>134</v>
      </c>
      <c r="C73" s="23" t="s">
        <v>65</v>
      </c>
      <c r="D73" s="24">
        <f>E17</f>
        <v>5081.8</v>
      </c>
      <c r="E73" s="25">
        <f>D73/E21</f>
        <v>4.5929170989363445E-4</v>
      </c>
    </row>
    <row r="74" spans="2:7" ht="13">
      <c r="B74" s="121" t="s">
        <v>135</v>
      </c>
      <c r="C74" s="122" t="s">
        <v>66</v>
      </c>
      <c r="D74" s="123">
        <f>D58+D71+D72-D73</f>
        <v>11064427.879999999</v>
      </c>
      <c r="E74" s="66">
        <f>E58+E71+E72-E73</f>
        <v>1.0000000000000002</v>
      </c>
    </row>
    <row r="75" spans="2:7">
      <c r="B75" s="13">
        <v>1</v>
      </c>
      <c r="C75" s="14" t="s">
        <v>67</v>
      </c>
      <c r="D75" s="78">
        <f>D74</f>
        <v>11064427.879999999</v>
      </c>
      <c r="E75" s="79">
        <f>E74</f>
        <v>1.0000000000000002</v>
      </c>
    </row>
    <row r="76" spans="2:7">
      <c r="B76" s="13">
        <v>2</v>
      </c>
      <c r="C76" s="14" t="s">
        <v>116</v>
      </c>
      <c r="D76" s="78">
        <v>0</v>
      </c>
      <c r="E76" s="79">
        <v>0</v>
      </c>
    </row>
    <row r="77" spans="2:7" ht="13" thickBot="1">
      <c r="B77" s="15">
        <v>3</v>
      </c>
      <c r="C77" s="16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1.03" right="0.75" top="0.6" bottom="0.19" header="0.5" footer="0.5"/>
  <pageSetup paperSize="9" scale="70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Arkusz17"/>
  <dimension ref="A1:M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7.453125" customWidth="1"/>
    <col min="11" max="11" width="16.269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8"/>
      <c r="C4" s="8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140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203" t="s">
        <v>106</v>
      </c>
      <c r="D11" s="391">
        <v>10895798.84</v>
      </c>
      <c r="E11" s="392">
        <f>SUM(E12:E14)</f>
        <v>6907608.2199999997</v>
      </c>
      <c r="H11" s="72"/>
    </row>
    <row r="12" spans="2:12">
      <c r="B12" s="181" t="s">
        <v>4</v>
      </c>
      <c r="C12" s="239" t="s">
        <v>5</v>
      </c>
      <c r="D12" s="393">
        <v>10895791.42</v>
      </c>
      <c r="E12" s="394">
        <v>6671626.1699999999</v>
      </c>
      <c r="H12" s="72"/>
    </row>
    <row r="13" spans="2:12">
      <c r="B13" s="181" t="s">
        <v>6</v>
      </c>
      <c r="C13" s="239" t="s">
        <v>7</v>
      </c>
      <c r="D13" s="395">
        <v>7.42</v>
      </c>
      <c r="E13" s="396">
        <v>235982.05</v>
      </c>
      <c r="H13" s="72"/>
    </row>
    <row r="14" spans="2:12">
      <c r="B14" s="181" t="s">
        <v>8</v>
      </c>
      <c r="C14" s="239" t="s">
        <v>10</v>
      </c>
      <c r="D14" s="395">
        <v>0</v>
      </c>
      <c r="E14" s="396">
        <v>0</v>
      </c>
      <c r="H14" s="72"/>
    </row>
    <row r="15" spans="2:12">
      <c r="B15" s="181" t="s">
        <v>103</v>
      </c>
      <c r="C15" s="239" t="s">
        <v>11</v>
      </c>
      <c r="D15" s="395">
        <v>0</v>
      </c>
      <c r="E15" s="396">
        <v>0</v>
      </c>
      <c r="H15" s="72"/>
    </row>
    <row r="16" spans="2:12">
      <c r="B16" s="184" t="s">
        <v>104</v>
      </c>
      <c r="C16" s="240" t="s">
        <v>12</v>
      </c>
      <c r="D16" s="397">
        <v>0</v>
      </c>
      <c r="E16" s="398">
        <v>0</v>
      </c>
      <c r="H16" s="72"/>
    </row>
    <row r="17" spans="2:13" ht="13">
      <c r="B17" s="8" t="s">
        <v>13</v>
      </c>
      <c r="C17" s="206" t="s">
        <v>65</v>
      </c>
      <c r="D17" s="399">
        <v>346.87</v>
      </c>
      <c r="E17" s="400">
        <f>E18</f>
        <v>578.24</v>
      </c>
    </row>
    <row r="18" spans="2:13">
      <c r="B18" s="181" t="s">
        <v>4</v>
      </c>
      <c r="C18" s="239" t="s">
        <v>11</v>
      </c>
      <c r="D18" s="397">
        <v>346.87</v>
      </c>
      <c r="E18" s="398">
        <v>578.24</v>
      </c>
    </row>
    <row r="19" spans="2:13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3" ht="13" thickBot="1">
      <c r="B20" s="186" t="s">
        <v>8</v>
      </c>
      <c r="C20" s="187" t="s">
        <v>14</v>
      </c>
      <c r="D20" s="401">
        <v>0</v>
      </c>
      <c r="E20" s="402">
        <v>0</v>
      </c>
      <c r="G20" s="180"/>
    </row>
    <row r="21" spans="2:13" ht="13.5" thickBot="1">
      <c r="B21" s="456" t="s">
        <v>107</v>
      </c>
      <c r="C21" s="457"/>
      <c r="D21" s="403">
        <v>10895451.970000001</v>
      </c>
      <c r="E21" s="404">
        <f>E11-E17</f>
        <v>6907029.9799999995</v>
      </c>
      <c r="F21" s="77"/>
      <c r="G21" s="77"/>
      <c r="H21" s="168"/>
      <c r="J21" s="226"/>
      <c r="K21" s="168"/>
      <c r="M21" s="180"/>
    </row>
    <row r="22" spans="2:13">
      <c r="B22" s="3"/>
      <c r="C22" s="6"/>
      <c r="D22" s="7"/>
      <c r="E22" s="7"/>
      <c r="G22" s="72"/>
    </row>
    <row r="23" spans="2:13" ht="13.5">
      <c r="B23" s="448" t="s">
        <v>101</v>
      </c>
      <c r="C23" s="458"/>
      <c r="D23" s="458"/>
      <c r="E23" s="458"/>
      <c r="G23" s="72"/>
    </row>
    <row r="24" spans="2:13" ht="15.75" customHeight="1" thickBot="1">
      <c r="B24" s="447" t="s">
        <v>102</v>
      </c>
      <c r="C24" s="459"/>
      <c r="D24" s="459"/>
      <c r="E24" s="459"/>
    </row>
    <row r="25" spans="2:13" ht="13.5" thickBot="1">
      <c r="B25" s="324"/>
      <c r="C25" s="188" t="s">
        <v>2</v>
      </c>
      <c r="D25" s="274" t="s">
        <v>251</v>
      </c>
      <c r="E25" s="245" t="s">
        <v>255</v>
      </c>
      <c r="I25" s="180"/>
    </row>
    <row r="26" spans="2:13" ht="13">
      <c r="B26" s="96" t="s">
        <v>15</v>
      </c>
      <c r="C26" s="97" t="s">
        <v>16</v>
      </c>
      <c r="D26" s="405">
        <v>11648820.9</v>
      </c>
      <c r="E26" s="406">
        <f>D21</f>
        <v>10895451.970000001</v>
      </c>
      <c r="G26" s="74"/>
    </row>
    <row r="27" spans="2:13" ht="13">
      <c r="B27" s="8" t="s">
        <v>17</v>
      </c>
      <c r="C27" s="9" t="s">
        <v>108</v>
      </c>
      <c r="D27" s="407">
        <v>-2588221.5599999996</v>
      </c>
      <c r="E27" s="376">
        <v>-1710074.12</v>
      </c>
      <c r="F27" s="72"/>
      <c r="G27" s="242"/>
      <c r="H27" s="242"/>
      <c r="I27" s="72"/>
      <c r="J27" s="74"/>
    </row>
    <row r="28" spans="2:13" ht="13">
      <c r="B28" s="8" t="s">
        <v>18</v>
      </c>
      <c r="C28" s="9" t="s">
        <v>19</v>
      </c>
      <c r="D28" s="407">
        <v>84682.44</v>
      </c>
      <c r="E28" s="377">
        <v>5081.8</v>
      </c>
      <c r="F28" s="72"/>
      <c r="G28" s="242"/>
      <c r="H28" s="242"/>
      <c r="I28" s="72"/>
      <c r="J28" s="74"/>
    </row>
    <row r="29" spans="2:13" ht="13">
      <c r="B29" s="189" t="s">
        <v>4</v>
      </c>
      <c r="C29" s="182" t="s">
        <v>20</v>
      </c>
      <c r="D29" s="408">
        <v>374.85</v>
      </c>
      <c r="E29" s="379">
        <v>5081.8</v>
      </c>
      <c r="F29" s="72"/>
      <c r="G29" s="242"/>
      <c r="H29" s="242"/>
      <c r="I29" s="72"/>
      <c r="J29" s="74"/>
    </row>
    <row r="30" spans="2:13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3" ht="13">
      <c r="B31" s="189" t="s">
        <v>8</v>
      </c>
      <c r="C31" s="182" t="s">
        <v>22</v>
      </c>
      <c r="D31" s="408">
        <v>84307.59</v>
      </c>
      <c r="E31" s="379">
        <v>0</v>
      </c>
      <c r="F31" s="72"/>
      <c r="G31" s="242"/>
      <c r="H31" s="242"/>
      <c r="I31" s="72"/>
      <c r="J31" s="74"/>
    </row>
    <row r="32" spans="2:13" ht="13">
      <c r="B32" s="93" t="s">
        <v>23</v>
      </c>
      <c r="C32" s="10" t="s">
        <v>24</v>
      </c>
      <c r="D32" s="407">
        <v>2672903.9999999995</v>
      </c>
      <c r="E32" s="377">
        <v>1715155.9200000002</v>
      </c>
      <c r="F32" s="72"/>
      <c r="G32" s="242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2059078.69</v>
      </c>
      <c r="E33" s="379">
        <v>1160829.6100000001</v>
      </c>
      <c r="F33" s="72"/>
      <c r="G33" s="24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262251.44</v>
      </c>
      <c r="E34" s="379">
        <v>277061.11</v>
      </c>
      <c r="F34" s="72"/>
      <c r="G34" s="24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69603.02</v>
      </c>
      <c r="E35" s="379">
        <v>122089.24</v>
      </c>
      <c r="F35" s="72"/>
      <c r="G35" s="24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222486.59</v>
      </c>
      <c r="E37" s="379">
        <v>155175.96</v>
      </c>
      <c r="F37" s="72"/>
      <c r="G37" s="24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59484.259999999995</v>
      </c>
      <c r="E39" s="381">
        <v>0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1834852.63</v>
      </c>
      <c r="E40" s="411">
        <v>-2278347.87</v>
      </c>
      <c r="G40" s="74"/>
    </row>
    <row r="41" spans="2:10" ht="13.5" thickBot="1">
      <c r="B41" s="100" t="s">
        <v>37</v>
      </c>
      <c r="C41" s="101" t="s">
        <v>38</v>
      </c>
      <c r="D41" s="412">
        <v>10895451.969999999</v>
      </c>
      <c r="E41" s="404">
        <f>E26+E27+E40</f>
        <v>6907029.9800000014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64648.942900000002</v>
      </c>
      <c r="E47" s="283">
        <v>51794.339</v>
      </c>
      <c r="G47" s="72"/>
    </row>
    <row r="48" spans="2:10">
      <c r="B48" s="194" t="s">
        <v>6</v>
      </c>
      <c r="C48" s="195" t="s">
        <v>41</v>
      </c>
      <c r="D48" s="311">
        <v>51794.339</v>
      </c>
      <c r="E48" s="329">
        <v>42047.995900000002</v>
      </c>
      <c r="G48" s="20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180.1858</v>
      </c>
      <c r="E50" s="283">
        <v>210.35990000000001</v>
      </c>
      <c r="G50" s="180"/>
    </row>
    <row r="51" spans="2:7">
      <c r="B51" s="192" t="s">
        <v>6</v>
      </c>
      <c r="C51" s="193" t="s">
        <v>111</v>
      </c>
      <c r="D51" s="311">
        <v>180.1858</v>
      </c>
      <c r="E51" s="283">
        <v>153.69589999999999</v>
      </c>
      <c r="G51" s="180"/>
    </row>
    <row r="52" spans="2:7" ht="12" customHeight="1">
      <c r="B52" s="192" t="s">
        <v>8</v>
      </c>
      <c r="C52" s="193" t="s">
        <v>112</v>
      </c>
      <c r="D52" s="311">
        <v>215.78980000000001</v>
      </c>
      <c r="E52" s="283">
        <v>211.2123</v>
      </c>
    </row>
    <row r="53" spans="2:7" ht="13" thickBot="1">
      <c r="B53" s="196" t="s">
        <v>9</v>
      </c>
      <c r="C53" s="197" t="s">
        <v>41</v>
      </c>
      <c r="D53" s="309">
        <v>210.35990000000001</v>
      </c>
      <c r="E53" s="267">
        <v>164.2654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SUM(D59:D70)</f>
        <v>6671626.1699999999</v>
      </c>
      <c r="E58" s="30">
        <f>D58/E21</f>
        <v>0.96591822958903684</v>
      </c>
    </row>
    <row r="59" spans="2:7" ht="25">
      <c r="B59" s="20" t="s">
        <v>4</v>
      </c>
      <c r="C59" s="21" t="s">
        <v>44</v>
      </c>
      <c r="D59" s="80">
        <v>0</v>
      </c>
      <c r="E59" s="81">
        <v>0</v>
      </c>
    </row>
    <row r="60" spans="2:7" ht="24" customHeight="1">
      <c r="B60" s="13" t="s">
        <v>6</v>
      </c>
      <c r="C60" s="14" t="s">
        <v>45</v>
      </c>
      <c r="D60" s="78">
        <v>0</v>
      </c>
      <c r="E60" s="79">
        <v>0</v>
      </c>
    </row>
    <row r="61" spans="2:7">
      <c r="B61" s="13" t="s">
        <v>8</v>
      </c>
      <c r="C61" s="14" t="s">
        <v>46</v>
      </c>
      <c r="D61" s="78">
        <v>0</v>
      </c>
      <c r="E61" s="79">
        <v>0</v>
      </c>
    </row>
    <row r="62" spans="2:7">
      <c r="B62" s="13" t="s">
        <v>9</v>
      </c>
      <c r="C62" s="14" t="s">
        <v>47</v>
      </c>
      <c r="D62" s="78">
        <v>0</v>
      </c>
      <c r="E62" s="79">
        <v>0</v>
      </c>
    </row>
    <row r="63" spans="2:7">
      <c r="B63" s="13" t="s">
        <v>29</v>
      </c>
      <c r="C63" s="14" t="s">
        <v>48</v>
      </c>
      <c r="D63" s="78">
        <v>0</v>
      </c>
      <c r="E63" s="79">
        <v>0</v>
      </c>
    </row>
    <row r="64" spans="2:7">
      <c r="B64" s="20" t="s">
        <v>31</v>
      </c>
      <c r="C64" s="21" t="s">
        <v>49</v>
      </c>
      <c r="D64" s="315">
        <f>E12</f>
        <v>6671626.1699999999</v>
      </c>
      <c r="E64" s="81">
        <f>D64/E21</f>
        <v>0.96591822958903684</v>
      </c>
    </row>
    <row r="65" spans="2:7">
      <c r="B65" s="20" t="s">
        <v>33</v>
      </c>
      <c r="C65" s="21" t="s">
        <v>115</v>
      </c>
      <c r="D65" s="80">
        <v>0</v>
      </c>
      <c r="E65" s="81">
        <v>0</v>
      </c>
    </row>
    <row r="66" spans="2:7">
      <c r="B66" s="20" t="s">
        <v>50</v>
      </c>
      <c r="C66" s="21" t="s">
        <v>51</v>
      </c>
      <c r="D66" s="80">
        <v>0</v>
      </c>
      <c r="E66" s="81">
        <v>0</v>
      </c>
    </row>
    <row r="67" spans="2:7">
      <c r="B67" s="13" t="s">
        <v>52</v>
      </c>
      <c r="C67" s="14" t="s">
        <v>53</v>
      </c>
      <c r="D67" s="78">
        <v>0</v>
      </c>
      <c r="E67" s="79">
        <v>0</v>
      </c>
      <c r="G67" s="72"/>
    </row>
    <row r="68" spans="2:7">
      <c r="B68" s="13" t="s">
        <v>54</v>
      </c>
      <c r="C68" s="14" t="s">
        <v>55</v>
      </c>
      <c r="D68" s="78">
        <v>0</v>
      </c>
      <c r="E68" s="79">
        <v>0</v>
      </c>
    </row>
    <row r="69" spans="2:7">
      <c r="B69" s="13" t="s">
        <v>56</v>
      </c>
      <c r="C69" s="14" t="s">
        <v>57</v>
      </c>
      <c r="D69" s="316">
        <v>0</v>
      </c>
      <c r="E69" s="79">
        <f>D69/E21</f>
        <v>0</v>
      </c>
    </row>
    <row r="70" spans="2:7">
      <c r="B70" s="113" t="s">
        <v>58</v>
      </c>
      <c r="C70" s="114" t="s">
        <v>59</v>
      </c>
      <c r="D70" s="78">
        <v>0</v>
      </c>
      <c r="E70" s="116">
        <v>0</v>
      </c>
    </row>
    <row r="71" spans="2:7" ht="13">
      <c r="B71" s="121" t="s">
        <v>23</v>
      </c>
      <c r="C71" s="122" t="s">
        <v>61</v>
      </c>
      <c r="D71" s="123">
        <f>E13</f>
        <v>235982.05</v>
      </c>
      <c r="E71" s="66">
        <f>D71/E21</f>
        <v>3.4165488014864534E-2</v>
      </c>
    </row>
    <row r="72" spans="2:7" ht="13">
      <c r="B72" s="117" t="s">
        <v>60</v>
      </c>
      <c r="C72" s="118" t="s">
        <v>63</v>
      </c>
      <c r="D72" s="119">
        <f>E14</f>
        <v>0</v>
      </c>
      <c r="E72" s="120">
        <f>D72/E21</f>
        <v>0</v>
      </c>
    </row>
    <row r="73" spans="2:7" ht="13">
      <c r="B73" s="22" t="s">
        <v>62</v>
      </c>
      <c r="C73" s="23" t="s">
        <v>65</v>
      </c>
      <c r="D73" s="24">
        <f>E17</f>
        <v>578.24</v>
      </c>
      <c r="E73" s="25">
        <f>D73/E21</f>
        <v>8.3717603901293621E-5</v>
      </c>
    </row>
    <row r="74" spans="2:7" ht="13">
      <c r="B74" s="121" t="s">
        <v>64</v>
      </c>
      <c r="C74" s="122" t="s">
        <v>66</v>
      </c>
      <c r="D74" s="123">
        <f>D58+D71+D72-D73</f>
        <v>6907029.9799999995</v>
      </c>
      <c r="E74" s="66">
        <f>E58+E71+E72-E73</f>
        <v>1.0000000000000002</v>
      </c>
    </row>
    <row r="75" spans="2:7">
      <c r="B75" s="13" t="s">
        <v>4</v>
      </c>
      <c r="C75" s="14" t="s">
        <v>67</v>
      </c>
      <c r="D75" s="78">
        <f>D74-D76</f>
        <v>5108070</v>
      </c>
      <c r="E75" s="79">
        <f>D75/E21</f>
        <v>0.73954652213627725</v>
      </c>
      <c r="G75" s="180"/>
    </row>
    <row r="76" spans="2:7">
      <c r="B76" s="13" t="s">
        <v>6</v>
      </c>
      <c r="C76" s="14" t="s">
        <v>116</v>
      </c>
      <c r="D76" s="78">
        <v>1798959.98</v>
      </c>
      <c r="E76" s="79">
        <f>D76/E21</f>
        <v>0.26045347786372286</v>
      </c>
    </row>
    <row r="77" spans="2:7" ht="13" thickBot="1">
      <c r="B77" s="15" t="s">
        <v>8</v>
      </c>
      <c r="C77" s="16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97" right="0.75" top="0.6" bottom="0.32" header="0.5" footer="0.5"/>
  <pageSetup paperSize="9" scale="7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Arkusz1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5.81640625" customWidth="1"/>
    <col min="11" max="11" width="16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8"/>
      <c r="C4" s="8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141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203" t="s">
        <v>106</v>
      </c>
      <c r="D11" s="391">
        <v>1189536.01</v>
      </c>
      <c r="E11" s="392">
        <f>SUM(E12:E14)</f>
        <v>878184.01</v>
      </c>
      <c r="H11" s="72"/>
    </row>
    <row r="12" spans="2:12">
      <c r="B12" s="181" t="s">
        <v>4</v>
      </c>
      <c r="C12" s="239" t="s">
        <v>5</v>
      </c>
      <c r="D12" s="393">
        <v>1189533.3999999999</v>
      </c>
      <c r="E12" s="394">
        <v>825055.83</v>
      </c>
      <c r="H12" s="72"/>
    </row>
    <row r="13" spans="2:12">
      <c r="B13" s="181" t="s">
        <v>6</v>
      </c>
      <c r="C13" s="239" t="s">
        <v>7</v>
      </c>
      <c r="D13" s="395">
        <v>2.61</v>
      </c>
      <c r="E13" s="396">
        <v>53128.18</v>
      </c>
      <c r="H13" s="72"/>
    </row>
    <row r="14" spans="2:12">
      <c r="B14" s="181" t="s">
        <v>8</v>
      </c>
      <c r="C14" s="239" t="s">
        <v>10</v>
      </c>
      <c r="D14" s="395">
        <v>0</v>
      </c>
      <c r="E14" s="396">
        <v>0</v>
      </c>
      <c r="H14" s="72"/>
    </row>
    <row r="15" spans="2:12">
      <c r="B15" s="181" t="s">
        <v>103</v>
      </c>
      <c r="C15" s="239" t="s">
        <v>11</v>
      </c>
      <c r="D15" s="395">
        <v>0</v>
      </c>
      <c r="E15" s="396">
        <v>0</v>
      </c>
      <c r="H15" s="72"/>
    </row>
    <row r="16" spans="2:12">
      <c r="B16" s="184" t="s">
        <v>104</v>
      </c>
      <c r="C16" s="240" t="s">
        <v>12</v>
      </c>
      <c r="D16" s="397">
        <v>0</v>
      </c>
      <c r="E16" s="398"/>
      <c r="H16" s="72"/>
    </row>
    <row r="17" spans="2:11" ht="13">
      <c r="B17" s="8" t="s">
        <v>13</v>
      </c>
      <c r="C17" s="206" t="s">
        <v>65</v>
      </c>
      <c r="D17" s="399">
        <v>66.459999999999994</v>
      </c>
      <c r="E17" s="400">
        <f>E18</f>
        <v>172.87</v>
      </c>
    </row>
    <row r="18" spans="2:11">
      <c r="B18" s="181" t="s">
        <v>4</v>
      </c>
      <c r="C18" s="239" t="s">
        <v>11</v>
      </c>
      <c r="D18" s="397">
        <v>66.459999999999994</v>
      </c>
      <c r="E18" s="398">
        <v>172.87</v>
      </c>
    </row>
    <row r="19" spans="2:11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1189469.55</v>
      </c>
      <c r="E21" s="404">
        <f>E11-E17</f>
        <v>878011.14</v>
      </c>
      <c r="F21" s="77"/>
      <c r="G21" s="77"/>
      <c r="H21" s="168"/>
      <c r="J21" s="227"/>
      <c r="K21" s="67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23">
        <v>1549065.85</v>
      </c>
      <c r="E26" s="406">
        <f>D21</f>
        <v>1189469.55</v>
      </c>
      <c r="G26" s="74"/>
    </row>
    <row r="27" spans="2:11" ht="13">
      <c r="B27" s="8" t="s">
        <v>17</v>
      </c>
      <c r="C27" s="9" t="s">
        <v>108</v>
      </c>
      <c r="D27" s="424">
        <v>-418273.48</v>
      </c>
      <c r="E27" s="376">
        <v>-196857.28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24">
        <v>905.32</v>
      </c>
      <c r="E28" s="377">
        <v>0</v>
      </c>
      <c r="F28" s="72"/>
      <c r="G28" s="242"/>
      <c r="H28" s="242"/>
      <c r="I28" s="72"/>
      <c r="J28" s="74"/>
    </row>
    <row r="29" spans="2:11" ht="13">
      <c r="B29" s="189" t="s">
        <v>4</v>
      </c>
      <c r="C29" s="182" t="s">
        <v>20</v>
      </c>
      <c r="D29" s="393">
        <v>905.32</v>
      </c>
      <c r="E29" s="379">
        <v>0</v>
      </c>
      <c r="F29" s="72"/>
      <c r="G29" s="242"/>
      <c r="H29" s="242"/>
      <c r="I29" s="72"/>
      <c r="J29" s="74"/>
    </row>
    <row r="30" spans="2:11" ht="13">
      <c r="B30" s="189" t="s">
        <v>6</v>
      </c>
      <c r="C30" s="182" t="s">
        <v>21</v>
      </c>
      <c r="D30" s="393">
        <v>0</v>
      </c>
      <c r="E30" s="379">
        <v>0</v>
      </c>
      <c r="F30" s="72"/>
      <c r="G30" s="242"/>
      <c r="H30" s="242"/>
      <c r="I30" s="72"/>
      <c r="J30" s="74"/>
    </row>
    <row r="31" spans="2:11" ht="13">
      <c r="B31" s="189" t="s">
        <v>8</v>
      </c>
      <c r="C31" s="182" t="s">
        <v>22</v>
      </c>
      <c r="D31" s="393">
        <v>0</v>
      </c>
      <c r="E31" s="379">
        <v>0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24">
        <v>419178.8</v>
      </c>
      <c r="E32" s="377">
        <v>196857.28</v>
      </c>
      <c r="F32" s="72"/>
      <c r="G32" s="243"/>
      <c r="H32" s="242"/>
      <c r="I32" s="72"/>
      <c r="J32" s="74"/>
    </row>
    <row r="33" spans="2:10" ht="13">
      <c r="B33" s="189" t="s">
        <v>4</v>
      </c>
      <c r="C33" s="182" t="s">
        <v>25</v>
      </c>
      <c r="D33" s="393">
        <v>140558.57</v>
      </c>
      <c r="E33" s="379">
        <v>155305.14000000001</v>
      </c>
      <c r="F33" s="72"/>
      <c r="G33" s="242"/>
      <c r="H33" s="242"/>
      <c r="I33" s="72"/>
      <c r="J33" s="74"/>
    </row>
    <row r="34" spans="2:10" ht="13">
      <c r="B34" s="189" t="s">
        <v>6</v>
      </c>
      <c r="C34" s="182" t="s">
        <v>26</v>
      </c>
      <c r="D34" s="393">
        <v>226022.05</v>
      </c>
      <c r="E34" s="379">
        <v>16599.21</v>
      </c>
      <c r="F34" s="72"/>
      <c r="G34" s="242"/>
      <c r="H34" s="242"/>
      <c r="I34" s="72"/>
      <c r="J34" s="74"/>
    </row>
    <row r="35" spans="2:10" ht="13">
      <c r="B35" s="189" t="s">
        <v>8</v>
      </c>
      <c r="C35" s="182" t="s">
        <v>27</v>
      </c>
      <c r="D35" s="393">
        <v>3636.2400000000002</v>
      </c>
      <c r="E35" s="379">
        <v>6453.41</v>
      </c>
      <c r="F35" s="72"/>
      <c r="G35" s="242"/>
      <c r="H35" s="242"/>
      <c r="I35" s="72"/>
      <c r="J35" s="74"/>
    </row>
    <row r="36" spans="2:10" ht="13">
      <c r="B36" s="189" t="s">
        <v>9</v>
      </c>
      <c r="C36" s="182" t="s">
        <v>28</v>
      </c>
      <c r="D36" s="393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89" t="s">
        <v>29</v>
      </c>
      <c r="C37" s="182" t="s">
        <v>30</v>
      </c>
      <c r="D37" s="393">
        <v>25398.83</v>
      </c>
      <c r="E37" s="379">
        <v>18499.439999999999</v>
      </c>
      <c r="F37" s="72"/>
      <c r="G37" s="242"/>
      <c r="H37" s="242"/>
      <c r="I37" s="72"/>
      <c r="J37" s="74"/>
    </row>
    <row r="38" spans="2:10" ht="13">
      <c r="B38" s="189" t="s">
        <v>31</v>
      </c>
      <c r="C38" s="182" t="s">
        <v>32</v>
      </c>
      <c r="D38" s="393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90" t="s">
        <v>33</v>
      </c>
      <c r="C39" s="191" t="s">
        <v>34</v>
      </c>
      <c r="D39" s="425">
        <v>23563.11</v>
      </c>
      <c r="E39" s="381">
        <v>0.08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26">
        <v>58677.18</v>
      </c>
      <c r="E40" s="411">
        <v>-114601.13</v>
      </c>
      <c r="G40" s="74"/>
      <c r="H40" s="272"/>
    </row>
    <row r="41" spans="2:10" ht="13.5" thickBot="1">
      <c r="B41" s="100" t="s">
        <v>37</v>
      </c>
      <c r="C41" s="101" t="s">
        <v>38</v>
      </c>
      <c r="D41" s="403">
        <v>1189469.55</v>
      </c>
      <c r="E41" s="404">
        <f>E26+E27+E40</f>
        <v>878011.14</v>
      </c>
      <c r="F41" s="77"/>
      <c r="G41" s="74"/>
      <c r="H41" s="242"/>
      <c r="I41" s="72"/>
      <c r="J41" s="72"/>
    </row>
    <row r="42" spans="2:10" ht="13">
      <c r="B42" s="94"/>
      <c r="C42" s="94"/>
      <c r="D42" s="95"/>
      <c r="E42" s="95"/>
      <c r="F42" s="77"/>
      <c r="G42" s="67"/>
      <c r="H42" s="236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435">
        <v>12018.281300000001</v>
      </c>
      <c r="E47" s="283">
        <v>8903.0152999999991</v>
      </c>
      <c r="G47" s="72"/>
    </row>
    <row r="48" spans="2:10">
      <c r="B48" s="194" t="s">
        <v>6</v>
      </c>
      <c r="C48" s="195" t="s">
        <v>41</v>
      </c>
      <c r="D48" s="435">
        <v>8903.0152999999991</v>
      </c>
      <c r="E48" s="329">
        <v>7330.6456000000007</v>
      </c>
      <c r="G48" s="160"/>
    </row>
    <row r="49" spans="2:7" ht="13">
      <c r="B49" s="121" t="s">
        <v>23</v>
      </c>
      <c r="C49" s="125" t="s">
        <v>110</v>
      </c>
      <c r="D49" s="436"/>
      <c r="E49" s="126"/>
    </row>
    <row r="50" spans="2:7">
      <c r="B50" s="192" t="s">
        <v>4</v>
      </c>
      <c r="C50" s="193" t="s">
        <v>40</v>
      </c>
      <c r="D50" s="435">
        <v>128.89250000000001</v>
      </c>
      <c r="E50" s="283">
        <v>133.60300000000001</v>
      </c>
      <c r="G50" s="180"/>
    </row>
    <row r="51" spans="2:7">
      <c r="B51" s="192" t="s">
        <v>6</v>
      </c>
      <c r="C51" s="193" t="s">
        <v>111</v>
      </c>
      <c r="D51" s="435">
        <v>127.547</v>
      </c>
      <c r="E51" s="283">
        <v>114.13420000000001</v>
      </c>
      <c r="G51" s="180"/>
    </row>
    <row r="52" spans="2:7">
      <c r="B52" s="192" t="s">
        <v>8</v>
      </c>
      <c r="C52" s="193" t="s">
        <v>112</v>
      </c>
      <c r="D52" s="435">
        <v>141.7037</v>
      </c>
      <c r="E52" s="283">
        <v>135.12899999999999</v>
      </c>
    </row>
    <row r="53" spans="2:7" ht="12.75" customHeight="1" thickBot="1">
      <c r="B53" s="196" t="s">
        <v>9</v>
      </c>
      <c r="C53" s="197" t="s">
        <v>41</v>
      </c>
      <c r="D53" s="309">
        <v>133.60300000000001</v>
      </c>
      <c r="E53" s="267">
        <v>119.7727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SUM(D59:D70)</f>
        <v>825055.83</v>
      </c>
      <c r="E58" s="30">
        <f>D58/E21</f>
        <v>0.93968720032413255</v>
      </c>
    </row>
    <row r="59" spans="2:7" ht="25">
      <c r="B59" s="20" t="s">
        <v>4</v>
      </c>
      <c r="C59" s="21" t="s">
        <v>44</v>
      </c>
      <c r="D59" s="80">
        <v>0</v>
      </c>
      <c r="E59" s="81">
        <v>0</v>
      </c>
    </row>
    <row r="60" spans="2:7" ht="25">
      <c r="B60" s="1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3" t="s">
        <v>8</v>
      </c>
      <c r="C61" s="14" t="s">
        <v>46</v>
      </c>
      <c r="D61" s="78">
        <v>0</v>
      </c>
      <c r="E61" s="79">
        <v>0</v>
      </c>
    </row>
    <row r="62" spans="2:7">
      <c r="B62" s="13" t="s">
        <v>9</v>
      </c>
      <c r="C62" s="14" t="s">
        <v>47</v>
      </c>
      <c r="D62" s="78">
        <v>0</v>
      </c>
      <c r="E62" s="79">
        <v>0</v>
      </c>
    </row>
    <row r="63" spans="2:7">
      <c r="B63" s="13" t="s">
        <v>29</v>
      </c>
      <c r="C63" s="14" t="s">
        <v>48</v>
      </c>
      <c r="D63" s="78">
        <v>0</v>
      </c>
      <c r="E63" s="79">
        <v>0</v>
      </c>
    </row>
    <row r="64" spans="2:7">
      <c r="B64" s="20" t="s">
        <v>31</v>
      </c>
      <c r="C64" s="21" t="s">
        <v>49</v>
      </c>
      <c r="D64" s="315">
        <f>E12</f>
        <v>825055.83</v>
      </c>
      <c r="E64" s="81">
        <f>D64/E21</f>
        <v>0.93968720032413255</v>
      </c>
    </row>
    <row r="65" spans="2:7">
      <c r="B65" s="20" t="s">
        <v>33</v>
      </c>
      <c r="C65" s="21" t="s">
        <v>115</v>
      </c>
      <c r="D65" s="80"/>
      <c r="E65" s="81">
        <v>0</v>
      </c>
    </row>
    <row r="66" spans="2:7">
      <c r="B66" s="20" t="s">
        <v>50</v>
      </c>
      <c r="C66" s="21" t="s">
        <v>51</v>
      </c>
      <c r="D66" s="80">
        <v>0</v>
      </c>
      <c r="E66" s="81">
        <v>0</v>
      </c>
    </row>
    <row r="67" spans="2:7">
      <c r="B67" s="13" t="s">
        <v>52</v>
      </c>
      <c r="C67" s="14" t="s">
        <v>53</v>
      </c>
      <c r="D67" s="78">
        <v>0</v>
      </c>
      <c r="E67" s="79">
        <v>0</v>
      </c>
    </row>
    <row r="68" spans="2:7">
      <c r="B68" s="13" t="s">
        <v>54</v>
      </c>
      <c r="C68" s="14" t="s">
        <v>55</v>
      </c>
      <c r="D68" s="78">
        <v>0</v>
      </c>
      <c r="E68" s="79">
        <v>0</v>
      </c>
    </row>
    <row r="69" spans="2:7">
      <c r="B69" s="13" t="s">
        <v>56</v>
      </c>
      <c r="C69" s="14" t="s">
        <v>57</v>
      </c>
      <c r="D69" s="316">
        <v>0</v>
      </c>
      <c r="E69" s="79">
        <f>D69/E21</f>
        <v>0</v>
      </c>
    </row>
    <row r="70" spans="2:7">
      <c r="B70" s="113" t="s">
        <v>58</v>
      </c>
      <c r="C70" s="114" t="s">
        <v>59</v>
      </c>
      <c r="D70" s="115">
        <v>0</v>
      </c>
      <c r="E70" s="116">
        <v>0</v>
      </c>
    </row>
    <row r="71" spans="2:7" ht="13">
      <c r="B71" s="121" t="s">
        <v>23</v>
      </c>
      <c r="C71" s="122" t="s">
        <v>61</v>
      </c>
      <c r="D71" s="123">
        <f>E13</f>
        <v>53128.18</v>
      </c>
      <c r="E71" s="66">
        <f>D71/E21</f>
        <v>6.0509687838357036E-2</v>
      </c>
      <c r="G71" s="72"/>
    </row>
    <row r="72" spans="2:7" ht="13">
      <c r="B72" s="117" t="s">
        <v>60</v>
      </c>
      <c r="C72" s="118" t="s">
        <v>63</v>
      </c>
      <c r="D72" s="119">
        <f>E14</f>
        <v>0</v>
      </c>
      <c r="E72" s="120">
        <f>D72/E21</f>
        <v>0</v>
      </c>
    </row>
    <row r="73" spans="2:7" ht="13">
      <c r="B73" s="22" t="s">
        <v>62</v>
      </c>
      <c r="C73" s="23" t="s">
        <v>65</v>
      </c>
      <c r="D73" s="24">
        <f>E17</f>
        <v>172.87</v>
      </c>
      <c r="E73" s="25">
        <f>D73/E21</f>
        <v>1.9688816248960122E-4</v>
      </c>
    </row>
    <row r="74" spans="2:7" ht="13">
      <c r="B74" s="121" t="s">
        <v>64</v>
      </c>
      <c r="C74" s="122" t="s">
        <v>66</v>
      </c>
      <c r="D74" s="123">
        <f>D58-D73+D71+D72</f>
        <v>878011.14</v>
      </c>
      <c r="E74" s="66">
        <f>E58+E71+E72-E73</f>
        <v>1</v>
      </c>
    </row>
    <row r="75" spans="2:7">
      <c r="B75" s="13" t="s">
        <v>4</v>
      </c>
      <c r="C75" s="14" t="s">
        <v>67</v>
      </c>
      <c r="D75" s="78">
        <f>D74-D76</f>
        <v>534601.89</v>
      </c>
      <c r="E75" s="79">
        <f>D75/E21</f>
        <v>0.60887825409595597</v>
      </c>
      <c r="G75" s="180"/>
    </row>
    <row r="76" spans="2:7">
      <c r="B76" s="13" t="s">
        <v>6</v>
      </c>
      <c r="C76" s="14" t="s">
        <v>116</v>
      </c>
      <c r="D76" s="78">
        <v>343409.25</v>
      </c>
      <c r="E76" s="79">
        <f>D76/E21</f>
        <v>0.39112174590404397</v>
      </c>
    </row>
    <row r="77" spans="2:7" ht="13" thickBot="1">
      <c r="B77" s="15" t="s">
        <v>8</v>
      </c>
      <c r="C77" s="16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Arkusz19"/>
  <dimension ref="A1:N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0.26953125" customWidth="1"/>
    <col min="9" max="9" width="13.26953125" customWidth="1"/>
    <col min="10" max="10" width="13.54296875" customWidth="1"/>
    <col min="11" max="11" width="15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88"/>
      <c r="C4" s="8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.25" customHeight="1">
      <c r="B6" s="446" t="s">
        <v>142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203" t="s">
        <v>106</v>
      </c>
      <c r="D11" s="391">
        <v>3167656.22</v>
      </c>
      <c r="E11" s="392">
        <f>SUM(E12:E14)</f>
        <v>1992477.2</v>
      </c>
      <c r="H11" s="72"/>
    </row>
    <row r="12" spans="2:12">
      <c r="B12" s="107" t="s">
        <v>4</v>
      </c>
      <c r="C12" s="204" t="s">
        <v>5</v>
      </c>
      <c r="D12" s="393">
        <v>3167653.64</v>
      </c>
      <c r="E12" s="394">
        <f>1923363.47-5228.02</f>
        <v>1918135.45</v>
      </c>
      <c r="H12" s="72"/>
    </row>
    <row r="13" spans="2:12">
      <c r="B13" s="107" t="s">
        <v>6</v>
      </c>
      <c r="C13" s="204" t="s">
        <v>7</v>
      </c>
      <c r="D13" s="395">
        <v>2.58</v>
      </c>
      <c r="E13" s="396">
        <v>74341.75</v>
      </c>
      <c r="H13" s="72"/>
    </row>
    <row r="14" spans="2:12">
      <c r="B14" s="107" t="s">
        <v>8</v>
      </c>
      <c r="C14" s="204" t="s">
        <v>10</v>
      </c>
      <c r="D14" s="395">
        <v>0</v>
      </c>
      <c r="E14" s="396">
        <v>0</v>
      </c>
      <c r="H14" s="72"/>
    </row>
    <row r="15" spans="2:12">
      <c r="B15" s="107" t="s">
        <v>103</v>
      </c>
      <c r="C15" s="204" t="s">
        <v>11</v>
      </c>
      <c r="D15" s="395">
        <v>0</v>
      </c>
      <c r="E15" s="396">
        <v>0</v>
      </c>
      <c r="H15" s="72"/>
    </row>
    <row r="16" spans="2:12">
      <c r="B16" s="108" t="s">
        <v>104</v>
      </c>
      <c r="C16" s="205" t="s">
        <v>12</v>
      </c>
      <c r="D16" s="397">
        <v>0</v>
      </c>
      <c r="E16" s="398">
        <v>0</v>
      </c>
      <c r="H16" s="72"/>
    </row>
    <row r="17" spans="2:14" ht="13">
      <c r="B17" s="8" t="s">
        <v>13</v>
      </c>
      <c r="C17" s="206" t="s">
        <v>65</v>
      </c>
      <c r="D17" s="399">
        <v>80.260000000000005</v>
      </c>
      <c r="E17" s="400">
        <f>E18</f>
        <v>210.29</v>
      </c>
    </row>
    <row r="18" spans="2:14">
      <c r="B18" s="107" t="s">
        <v>4</v>
      </c>
      <c r="C18" s="204" t="s">
        <v>11</v>
      </c>
      <c r="D18" s="397">
        <v>80.260000000000005</v>
      </c>
      <c r="E18" s="398">
        <v>210.29</v>
      </c>
    </row>
    <row r="19" spans="2:14" ht="15" customHeight="1">
      <c r="B19" s="107" t="s">
        <v>6</v>
      </c>
      <c r="C19" s="204" t="s">
        <v>105</v>
      </c>
      <c r="D19" s="395">
        <v>0</v>
      </c>
      <c r="E19" s="396">
        <v>0</v>
      </c>
    </row>
    <row r="20" spans="2:14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4" ht="13.5" thickBot="1">
      <c r="B21" s="456" t="s">
        <v>107</v>
      </c>
      <c r="C21" s="457"/>
      <c r="D21" s="403">
        <v>3167575.9600000004</v>
      </c>
      <c r="E21" s="404">
        <f>E11-E17</f>
        <v>1992266.91</v>
      </c>
      <c r="F21" s="77"/>
      <c r="G21" s="77"/>
      <c r="H21" s="168"/>
      <c r="J21" s="226"/>
      <c r="K21" s="168"/>
      <c r="N21" s="180"/>
    </row>
    <row r="22" spans="2:14">
      <c r="B22" s="3"/>
      <c r="C22" s="6"/>
      <c r="D22" s="7"/>
      <c r="E22" s="7"/>
      <c r="G22" s="72"/>
    </row>
    <row r="23" spans="2:14" ht="13.5">
      <c r="B23" s="448" t="s">
        <v>101</v>
      </c>
      <c r="C23" s="460"/>
      <c r="D23" s="460"/>
      <c r="E23" s="460"/>
      <c r="G23" s="72"/>
    </row>
    <row r="24" spans="2:14" ht="15.75" customHeight="1" thickBot="1">
      <c r="B24" s="447" t="s">
        <v>102</v>
      </c>
      <c r="C24" s="461"/>
      <c r="D24" s="461"/>
      <c r="E24" s="461"/>
    </row>
    <row r="25" spans="2:14" ht="13.5" thickBot="1">
      <c r="B25" s="89"/>
      <c r="C25" s="4" t="s">
        <v>2</v>
      </c>
      <c r="D25" s="274" t="s">
        <v>251</v>
      </c>
      <c r="E25" s="245" t="s">
        <v>255</v>
      </c>
    </row>
    <row r="26" spans="2:14" ht="13">
      <c r="B26" s="96" t="s">
        <v>15</v>
      </c>
      <c r="C26" s="97" t="s">
        <v>16</v>
      </c>
      <c r="D26" s="405">
        <v>4235382.2399999993</v>
      </c>
      <c r="E26" s="406">
        <f>D21</f>
        <v>3167575.9600000004</v>
      </c>
      <c r="G26" s="74"/>
    </row>
    <row r="27" spans="2:14" ht="13">
      <c r="B27" s="8" t="s">
        <v>17</v>
      </c>
      <c r="C27" s="9" t="s">
        <v>108</v>
      </c>
      <c r="D27" s="407">
        <v>-969313.59000000008</v>
      </c>
      <c r="E27" s="376">
        <v>-1067851.46</v>
      </c>
      <c r="F27" s="72"/>
      <c r="G27" s="242"/>
      <c r="H27" s="242"/>
      <c r="I27" s="72"/>
      <c r="J27" s="74"/>
    </row>
    <row r="28" spans="2:14" ht="13">
      <c r="B28" s="8" t="s">
        <v>18</v>
      </c>
      <c r="C28" s="9" t="s">
        <v>19</v>
      </c>
      <c r="D28" s="407">
        <v>131.6</v>
      </c>
      <c r="E28" s="377">
        <v>0</v>
      </c>
      <c r="F28" s="72"/>
      <c r="G28" s="242"/>
      <c r="H28" s="242"/>
      <c r="I28" s="72"/>
      <c r="J28" s="74"/>
    </row>
    <row r="29" spans="2:14" ht="13">
      <c r="B29" s="105" t="s">
        <v>4</v>
      </c>
      <c r="C29" s="5" t="s">
        <v>20</v>
      </c>
      <c r="D29" s="408">
        <v>131.6</v>
      </c>
      <c r="E29" s="379">
        <v>0</v>
      </c>
      <c r="F29" s="72"/>
      <c r="G29" s="242"/>
      <c r="H29" s="242"/>
      <c r="I29" s="72"/>
      <c r="J29" s="74"/>
    </row>
    <row r="30" spans="2:14" ht="13">
      <c r="B30" s="105" t="s">
        <v>6</v>
      </c>
      <c r="C30" s="5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4" ht="13">
      <c r="B31" s="105" t="s">
        <v>8</v>
      </c>
      <c r="C31" s="5" t="s">
        <v>22</v>
      </c>
      <c r="D31" s="408">
        <v>0</v>
      </c>
      <c r="E31" s="379">
        <v>0</v>
      </c>
      <c r="F31" s="72"/>
      <c r="G31" s="242"/>
      <c r="H31" s="242"/>
      <c r="I31" s="72"/>
      <c r="J31" s="74"/>
    </row>
    <row r="32" spans="2:14" ht="13">
      <c r="B32" s="93" t="s">
        <v>23</v>
      </c>
      <c r="C32" s="10" t="s">
        <v>24</v>
      </c>
      <c r="D32" s="407">
        <v>969445.19000000006</v>
      </c>
      <c r="E32" s="377">
        <v>1067851.46</v>
      </c>
      <c r="F32" s="72"/>
      <c r="G32" s="242"/>
      <c r="H32" s="242"/>
      <c r="I32" s="72"/>
      <c r="J32" s="74"/>
    </row>
    <row r="33" spans="2:10" ht="13">
      <c r="B33" s="105" t="s">
        <v>4</v>
      </c>
      <c r="C33" s="5" t="s">
        <v>25</v>
      </c>
      <c r="D33" s="408">
        <v>635980.61</v>
      </c>
      <c r="E33" s="379">
        <v>537995.64</v>
      </c>
      <c r="F33" s="72"/>
      <c r="G33" s="242"/>
      <c r="H33" s="242"/>
      <c r="I33" s="72"/>
      <c r="J33" s="74"/>
    </row>
    <row r="34" spans="2:10" ht="13">
      <c r="B34" s="105" t="s">
        <v>6</v>
      </c>
      <c r="C34" s="5" t="s">
        <v>26</v>
      </c>
      <c r="D34" s="408">
        <v>175520.39</v>
      </c>
      <c r="E34" s="379">
        <v>440608.43</v>
      </c>
      <c r="F34" s="72"/>
      <c r="G34" s="242"/>
      <c r="H34" s="242"/>
      <c r="I34" s="72"/>
      <c r="J34" s="74"/>
    </row>
    <row r="35" spans="2:10" ht="13">
      <c r="B35" s="105" t="s">
        <v>8</v>
      </c>
      <c r="C35" s="5" t="s">
        <v>27</v>
      </c>
      <c r="D35" s="408">
        <v>23553.850000000002</v>
      </c>
      <c r="E35" s="379">
        <v>36235.919999999998</v>
      </c>
      <c r="F35" s="72"/>
      <c r="G35" s="242"/>
      <c r="H35" s="242"/>
      <c r="I35" s="72"/>
      <c r="J35" s="74"/>
    </row>
    <row r="36" spans="2:10" ht="13">
      <c r="B36" s="105" t="s">
        <v>9</v>
      </c>
      <c r="C36" s="5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05" t="s">
        <v>29</v>
      </c>
      <c r="C37" s="5" t="s">
        <v>30</v>
      </c>
      <c r="D37" s="408">
        <v>67272.55</v>
      </c>
      <c r="E37" s="379">
        <v>47783.31</v>
      </c>
      <c r="F37" s="72"/>
      <c r="G37" s="242"/>
      <c r="H37" s="242"/>
      <c r="I37" s="72"/>
      <c r="J37" s="74"/>
    </row>
    <row r="38" spans="2:10" ht="13">
      <c r="B38" s="105" t="s">
        <v>31</v>
      </c>
      <c r="C38" s="5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06" t="s">
        <v>33</v>
      </c>
      <c r="C39" s="11" t="s">
        <v>34</v>
      </c>
      <c r="D39" s="409">
        <v>67117.789999999994</v>
      </c>
      <c r="E39" s="381">
        <v>5228.1600000000008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-98492.69</v>
      </c>
      <c r="E40" s="411">
        <v>-107457.59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v>3167575.9600000004</v>
      </c>
      <c r="E41" s="404">
        <f>E26+E27+E40</f>
        <v>1992266.9100000004</v>
      </c>
      <c r="F41" s="77"/>
      <c r="G41" s="74"/>
      <c r="H41" s="24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8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37397.4015</v>
      </c>
      <c r="E47" s="283">
        <v>28697.553199999998</v>
      </c>
      <c r="G47" s="72"/>
    </row>
    <row r="48" spans="2:10">
      <c r="B48" s="124" t="s">
        <v>6</v>
      </c>
      <c r="C48" s="21" t="s">
        <v>41</v>
      </c>
      <c r="D48" s="311">
        <v>28697.553199999998</v>
      </c>
      <c r="E48" s="329">
        <v>18592.299599999998</v>
      </c>
      <c r="G48" s="160"/>
      <c r="I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03" t="s">
        <v>4</v>
      </c>
      <c r="C50" s="14" t="s">
        <v>40</v>
      </c>
      <c r="D50" s="311">
        <v>113.2534</v>
      </c>
      <c r="E50" s="283">
        <v>110.3779</v>
      </c>
      <c r="G50" s="180"/>
    </row>
    <row r="51" spans="2:7">
      <c r="B51" s="103" t="s">
        <v>6</v>
      </c>
      <c r="C51" s="14" t="s">
        <v>111</v>
      </c>
      <c r="D51" s="311">
        <v>109.6503</v>
      </c>
      <c r="E51" s="283">
        <v>102.68819999999999</v>
      </c>
      <c r="G51" s="180"/>
    </row>
    <row r="52" spans="2:7">
      <c r="B52" s="103" t="s">
        <v>8</v>
      </c>
      <c r="C52" s="14" t="s">
        <v>112</v>
      </c>
      <c r="D52" s="311">
        <v>113.5086</v>
      </c>
      <c r="E52" s="283">
        <v>110.3779</v>
      </c>
    </row>
    <row r="53" spans="2:7" ht="13.5" customHeight="1" thickBot="1">
      <c r="B53" s="104" t="s">
        <v>9</v>
      </c>
      <c r="C53" s="16" t="s">
        <v>41</v>
      </c>
      <c r="D53" s="309">
        <v>110.3779</v>
      </c>
      <c r="E53" s="267">
        <v>107.1555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SUM(D59:D70)</f>
        <v>1918135.45</v>
      </c>
      <c r="E58" s="30">
        <f>D58/E21</f>
        <v>0.96279039739710381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315">
        <f>E12</f>
        <v>1918135.45</v>
      </c>
      <c r="E64" s="81">
        <f>D64/E21</f>
        <v>0.96279039739710381</v>
      </c>
    </row>
    <row r="65" spans="2:7">
      <c r="B65" s="124" t="s">
        <v>33</v>
      </c>
      <c r="C65" s="21" t="s">
        <v>115</v>
      </c>
      <c r="D65" s="80">
        <v>0</v>
      </c>
      <c r="E65" s="81">
        <v>0</v>
      </c>
      <c r="G65" s="72"/>
    </row>
    <row r="66" spans="2:7">
      <c r="B66" s="124" t="s">
        <v>50</v>
      </c>
      <c r="C66" s="21" t="s">
        <v>51</v>
      </c>
      <c r="D66" s="80">
        <v>0</v>
      </c>
      <c r="E66" s="81">
        <v>0</v>
      </c>
    </row>
    <row r="67" spans="2:7">
      <c r="B67" s="103" t="s">
        <v>52</v>
      </c>
      <c r="C67" s="14" t="s">
        <v>53</v>
      </c>
      <c r="D67" s="78">
        <v>0</v>
      </c>
      <c r="E67" s="79">
        <v>0</v>
      </c>
    </row>
    <row r="68" spans="2:7">
      <c r="B68" s="103" t="s">
        <v>54</v>
      </c>
      <c r="C68" s="14" t="s">
        <v>55</v>
      </c>
      <c r="D68" s="78">
        <v>0</v>
      </c>
      <c r="E68" s="79">
        <v>0</v>
      </c>
    </row>
    <row r="69" spans="2:7">
      <c r="B69" s="103" t="s">
        <v>56</v>
      </c>
      <c r="C69" s="14" t="s">
        <v>57</v>
      </c>
      <c r="D69" s="316">
        <v>0</v>
      </c>
      <c r="E69" s="79">
        <f>D69/E21</f>
        <v>0</v>
      </c>
    </row>
    <row r="70" spans="2:7">
      <c r="B70" s="130" t="s">
        <v>58</v>
      </c>
      <c r="C70" s="114" t="s">
        <v>59</v>
      </c>
      <c r="D70" s="238">
        <v>0</v>
      </c>
      <c r="E70" s="116">
        <v>0</v>
      </c>
    </row>
    <row r="71" spans="2:7" ht="13">
      <c r="B71" s="131" t="s">
        <v>23</v>
      </c>
      <c r="C71" s="122" t="s">
        <v>61</v>
      </c>
      <c r="D71" s="123">
        <f>E13</f>
        <v>74341.75</v>
      </c>
      <c r="E71" s="66">
        <f>D71/E21</f>
        <v>3.7315155728807441E-2</v>
      </c>
    </row>
    <row r="72" spans="2:7" ht="13">
      <c r="B72" s="132" t="s">
        <v>60</v>
      </c>
      <c r="C72" s="118" t="s">
        <v>63</v>
      </c>
      <c r="D72" s="119">
        <f>E14</f>
        <v>0</v>
      </c>
      <c r="E72" s="120">
        <f>D72/E21</f>
        <v>0</v>
      </c>
    </row>
    <row r="73" spans="2:7" ht="13">
      <c r="B73" s="133" t="s">
        <v>62</v>
      </c>
      <c r="C73" s="23" t="s">
        <v>65</v>
      </c>
      <c r="D73" s="24">
        <f>E17</f>
        <v>210.29</v>
      </c>
      <c r="E73" s="25">
        <f>D73/E21</f>
        <v>1.0555312591122643E-4</v>
      </c>
    </row>
    <row r="74" spans="2:7" ht="13">
      <c r="B74" s="131" t="s">
        <v>64</v>
      </c>
      <c r="C74" s="122" t="s">
        <v>66</v>
      </c>
      <c r="D74" s="123">
        <f>D58-D73+D71+D72</f>
        <v>1992266.91</v>
      </c>
      <c r="E74" s="66">
        <f>E58+E72-E73+E71</f>
        <v>1</v>
      </c>
    </row>
    <row r="75" spans="2:7">
      <c r="B75" s="103" t="s">
        <v>4</v>
      </c>
      <c r="C75" s="14" t="s">
        <v>67</v>
      </c>
      <c r="D75" s="78">
        <f>D74</f>
        <v>1992266.91</v>
      </c>
      <c r="E75" s="79">
        <f>D75/E21</f>
        <v>1</v>
      </c>
    </row>
    <row r="76" spans="2:7">
      <c r="B76" s="103" t="s">
        <v>6</v>
      </c>
      <c r="C76" s="14" t="s">
        <v>116</v>
      </c>
      <c r="D76" s="78">
        <v>0</v>
      </c>
      <c r="E76" s="79">
        <f>D76/E21</f>
        <v>0</v>
      </c>
    </row>
    <row r="77" spans="2:7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Arkusz20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8"/>
      <c r="C4" s="148"/>
      <c r="D4" s="148"/>
      <c r="E4" s="148"/>
      <c r="H4" s="161"/>
      <c r="I4" s="161"/>
      <c r="J4" s="164"/>
    </row>
    <row r="5" spans="2:12" ht="14">
      <c r="B5" s="445" t="s">
        <v>1</v>
      </c>
      <c r="C5" s="445"/>
      <c r="D5" s="445"/>
      <c r="E5" s="445"/>
    </row>
    <row r="6" spans="2:12" ht="14">
      <c r="B6" s="446" t="s">
        <v>143</v>
      </c>
      <c r="C6" s="446"/>
      <c r="D6" s="446"/>
      <c r="E6" s="446"/>
    </row>
    <row r="7" spans="2:12" ht="14">
      <c r="B7" s="151"/>
      <c r="C7" s="151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52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203" t="s">
        <v>106</v>
      </c>
      <c r="D11" s="391">
        <v>71457.490000000005</v>
      </c>
      <c r="E11" s="392">
        <f>SUM(E12:E14)</f>
        <v>0</v>
      </c>
      <c r="G11" s="180"/>
      <c r="H11" s="72"/>
    </row>
    <row r="12" spans="2:12">
      <c r="B12" s="107" t="s">
        <v>4</v>
      </c>
      <c r="C12" s="204" t="s">
        <v>5</v>
      </c>
      <c r="D12" s="393">
        <v>71457.490000000005</v>
      </c>
      <c r="E12" s="394">
        <v>0</v>
      </c>
      <c r="H12" s="72"/>
    </row>
    <row r="13" spans="2:12">
      <c r="B13" s="107" t="s">
        <v>6</v>
      </c>
      <c r="C13" s="204" t="s">
        <v>7</v>
      </c>
      <c r="D13" s="395">
        <v>0</v>
      </c>
      <c r="E13" s="396">
        <v>0</v>
      </c>
      <c r="H13" s="72"/>
    </row>
    <row r="14" spans="2:12">
      <c r="B14" s="107" t="s">
        <v>8</v>
      </c>
      <c r="C14" s="204" t="s">
        <v>10</v>
      </c>
      <c r="D14" s="395">
        <v>0</v>
      </c>
      <c r="E14" s="396">
        <v>0</v>
      </c>
      <c r="H14" s="72"/>
    </row>
    <row r="15" spans="2:12">
      <c r="B15" s="107" t="s">
        <v>103</v>
      </c>
      <c r="C15" s="204" t="s">
        <v>11</v>
      </c>
      <c r="D15" s="395">
        <v>0</v>
      </c>
      <c r="E15" s="396">
        <v>0</v>
      </c>
      <c r="H15" s="72"/>
    </row>
    <row r="16" spans="2:12">
      <c r="B16" s="108" t="s">
        <v>104</v>
      </c>
      <c r="C16" s="205" t="s">
        <v>12</v>
      </c>
      <c r="D16" s="397">
        <v>0</v>
      </c>
      <c r="E16" s="398">
        <v>0</v>
      </c>
      <c r="H16" s="72"/>
    </row>
    <row r="17" spans="2:11" ht="13">
      <c r="B17" s="8" t="s">
        <v>13</v>
      </c>
      <c r="C17" s="206" t="s">
        <v>65</v>
      </c>
      <c r="D17" s="399">
        <v>0</v>
      </c>
      <c r="E17" s="400">
        <v>0</v>
      </c>
    </row>
    <row r="18" spans="2:11">
      <c r="B18" s="107" t="s">
        <v>4</v>
      </c>
      <c r="C18" s="204" t="s">
        <v>11</v>
      </c>
      <c r="D18" s="397">
        <v>0</v>
      </c>
      <c r="E18" s="398">
        <v>0</v>
      </c>
    </row>
    <row r="19" spans="2:11" ht="15" customHeight="1">
      <c r="B19" s="107" t="s">
        <v>6</v>
      </c>
      <c r="C19" s="204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71457.490000000005</v>
      </c>
      <c r="E21" s="404">
        <f>E11-E17</f>
        <v>0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152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73532.95</v>
      </c>
      <c r="E26" s="406">
        <f>D21</f>
        <v>71457.490000000005</v>
      </c>
      <c r="G26" s="74"/>
    </row>
    <row r="27" spans="2:11" ht="13">
      <c r="B27" s="8" t="s">
        <v>17</v>
      </c>
      <c r="C27" s="9" t="s">
        <v>108</v>
      </c>
      <c r="D27" s="407">
        <v>-487.13</v>
      </c>
      <c r="E27" s="376">
        <v>-70509.94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1562.33</v>
      </c>
      <c r="E28" s="377">
        <v>0</v>
      </c>
      <c r="F28" s="72"/>
      <c r="G28" s="24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1562.33</v>
      </c>
      <c r="E29" s="379">
        <v>0</v>
      </c>
      <c r="F29" s="72"/>
      <c r="G29" s="24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2049.46</v>
      </c>
      <c r="E32" s="377">
        <v>70509.94</v>
      </c>
      <c r="F32" s="72"/>
      <c r="G32" s="243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24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68364.77</v>
      </c>
      <c r="F34" s="72"/>
      <c r="G34" s="24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795.22</v>
      </c>
      <c r="E35" s="379">
        <v>711.98</v>
      </c>
      <c r="F35" s="72"/>
      <c r="G35" s="24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1254.24</v>
      </c>
      <c r="E37" s="379">
        <v>1033.75</v>
      </c>
      <c r="F37" s="72"/>
      <c r="G37" s="24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399.44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-1588.33</v>
      </c>
      <c r="E40" s="411">
        <v>-947.55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v>71457.490000000005</v>
      </c>
      <c r="E41" s="404">
        <f>E26+E27+E40</f>
        <v>2.9558577807620168E-12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  <c r="H42" s="236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669.14580000000001</v>
      </c>
      <c r="E47" s="283">
        <v>664.63980000000004</v>
      </c>
      <c r="G47" s="72"/>
    </row>
    <row r="48" spans="2:10">
      <c r="B48" s="194" t="s">
        <v>6</v>
      </c>
      <c r="C48" s="195" t="s">
        <v>41</v>
      </c>
      <c r="D48" s="311">
        <v>664.63980000000004</v>
      </c>
      <c r="E48" s="329">
        <v>0</v>
      </c>
      <c r="G48" s="160"/>
      <c r="H48" s="180"/>
    </row>
    <row r="49" spans="2:8" ht="13">
      <c r="B49" s="121" t="s">
        <v>23</v>
      </c>
      <c r="C49" s="125" t="s">
        <v>110</v>
      </c>
      <c r="D49" s="312"/>
      <c r="E49" s="126"/>
    </row>
    <row r="50" spans="2:8">
      <c r="B50" s="192" t="s">
        <v>4</v>
      </c>
      <c r="C50" s="193" t="s">
        <v>40</v>
      </c>
      <c r="D50" s="311">
        <v>109.8908</v>
      </c>
      <c r="E50" s="283">
        <v>107.51309999999999</v>
      </c>
      <c r="G50" s="180"/>
    </row>
    <row r="51" spans="2:8">
      <c r="B51" s="192" t="s">
        <v>6</v>
      </c>
      <c r="C51" s="193" t="s">
        <v>111</v>
      </c>
      <c r="D51" s="311">
        <v>107.51309999999999</v>
      </c>
      <c r="E51" s="283">
        <v>107.51309999999999</v>
      </c>
      <c r="G51" s="180"/>
    </row>
    <row r="52" spans="2:8">
      <c r="B52" s="192" t="s">
        <v>8</v>
      </c>
      <c r="C52" s="193" t="s">
        <v>112</v>
      </c>
      <c r="D52" s="311">
        <v>110.6806</v>
      </c>
      <c r="E52" s="283">
        <v>111.19159999999999</v>
      </c>
    </row>
    <row r="53" spans="2:8" ht="13" thickBot="1">
      <c r="B53" s="196" t="s">
        <v>9</v>
      </c>
      <c r="C53" s="197" t="s">
        <v>41</v>
      </c>
      <c r="D53" s="309">
        <v>107.51309999999999</v>
      </c>
      <c r="E53" s="267">
        <v>0</v>
      </c>
      <c r="G53" s="153"/>
    </row>
    <row r="54" spans="2:8">
      <c r="B54" s="198"/>
      <c r="C54" s="199"/>
      <c r="D54" s="112"/>
      <c r="E54" s="112"/>
      <c r="H54" s="236"/>
    </row>
    <row r="55" spans="2:8" ht="13.5">
      <c r="B55" s="449" t="s">
        <v>62</v>
      </c>
      <c r="C55" s="454"/>
      <c r="D55" s="454"/>
      <c r="E55" s="454"/>
    </row>
    <row r="56" spans="2:8" ht="14" thickBot="1">
      <c r="B56" s="447" t="s">
        <v>113</v>
      </c>
      <c r="C56" s="455"/>
      <c r="D56" s="455"/>
      <c r="E56" s="455"/>
    </row>
    <row r="57" spans="2:8" ht="21.5" thickBot="1">
      <c r="B57" s="442" t="s">
        <v>42</v>
      </c>
      <c r="C57" s="443"/>
      <c r="D57" s="17" t="s">
        <v>119</v>
      </c>
      <c r="E57" s="18" t="s">
        <v>114</v>
      </c>
    </row>
    <row r="58" spans="2:8" ht="13">
      <c r="B58" s="19" t="s">
        <v>18</v>
      </c>
      <c r="C58" s="127" t="s">
        <v>43</v>
      </c>
      <c r="D58" s="128">
        <f>SUM(D59:D70)</f>
        <v>0</v>
      </c>
      <c r="E58" s="30">
        <v>0</v>
      </c>
    </row>
    <row r="59" spans="2:8" ht="25">
      <c r="B59" s="124" t="s">
        <v>4</v>
      </c>
      <c r="C59" s="195" t="s">
        <v>44</v>
      </c>
      <c r="D59" s="80">
        <v>0</v>
      </c>
      <c r="E59" s="81">
        <v>0</v>
      </c>
    </row>
    <row r="60" spans="2:8" ht="25">
      <c r="B60" s="103" t="s">
        <v>6</v>
      </c>
      <c r="C60" s="193" t="s">
        <v>45</v>
      </c>
      <c r="D60" s="78">
        <v>0</v>
      </c>
      <c r="E60" s="79">
        <v>0</v>
      </c>
    </row>
    <row r="61" spans="2:8">
      <c r="B61" s="103" t="s">
        <v>8</v>
      </c>
      <c r="C61" s="193" t="s">
        <v>46</v>
      </c>
      <c r="D61" s="78">
        <v>0</v>
      </c>
      <c r="E61" s="79">
        <v>0</v>
      </c>
    </row>
    <row r="62" spans="2:8">
      <c r="B62" s="103" t="s">
        <v>9</v>
      </c>
      <c r="C62" s="193" t="s">
        <v>47</v>
      </c>
      <c r="D62" s="78">
        <v>0</v>
      </c>
      <c r="E62" s="79">
        <v>0</v>
      </c>
    </row>
    <row r="63" spans="2:8">
      <c r="B63" s="103" t="s">
        <v>29</v>
      </c>
      <c r="C63" s="193" t="s">
        <v>48</v>
      </c>
      <c r="D63" s="78">
        <v>0</v>
      </c>
      <c r="E63" s="79">
        <v>0</v>
      </c>
      <c r="G63" s="67"/>
    </row>
    <row r="64" spans="2:8">
      <c r="B64" s="124" t="s">
        <v>31</v>
      </c>
      <c r="C64" s="195" t="s">
        <v>49</v>
      </c>
      <c r="D64" s="315">
        <v>0</v>
      </c>
      <c r="E64" s="81">
        <v>0</v>
      </c>
    </row>
    <row r="65" spans="2:7">
      <c r="B65" s="124" t="s">
        <v>33</v>
      </c>
      <c r="C65" s="195" t="s">
        <v>115</v>
      </c>
      <c r="D65" s="80">
        <v>0</v>
      </c>
      <c r="E65" s="81">
        <v>0</v>
      </c>
      <c r="G65" s="72"/>
    </row>
    <row r="66" spans="2:7">
      <c r="B66" s="124" t="s">
        <v>50</v>
      </c>
      <c r="C66" s="195" t="s">
        <v>51</v>
      </c>
      <c r="D66" s="80">
        <v>0</v>
      </c>
      <c r="E66" s="81">
        <v>0</v>
      </c>
    </row>
    <row r="67" spans="2:7">
      <c r="B67" s="103" t="s">
        <v>52</v>
      </c>
      <c r="C67" s="193" t="s">
        <v>53</v>
      </c>
      <c r="D67" s="78">
        <v>0</v>
      </c>
      <c r="E67" s="79">
        <v>0</v>
      </c>
    </row>
    <row r="68" spans="2:7">
      <c r="B68" s="103" t="s">
        <v>54</v>
      </c>
      <c r="C68" s="193" t="s">
        <v>55</v>
      </c>
      <c r="D68" s="78">
        <v>0</v>
      </c>
      <c r="E68" s="79">
        <v>0</v>
      </c>
    </row>
    <row r="69" spans="2:7">
      <c r="B69" s="103" t="s">
        <v>56</v>
      </c>
      <c r="C69" s="193" t="s">
        <v>57</v>
      </c>
      <c r="D69" s="316">
        <v>0</v>
      </c>
      <c r="E69" s="79">
        <v>0</v>
      </c>
      <c r="G69" s="67"/>
    </row>
    <row r="70" spans="2:7">
      <c r="B70" s="130" t="s">
        <v>58</v>
      </c>
      <c r="C70" s="234" t="s">
        <v>59</v>
      </c>
      <c r="D70" s="238">
        <v>0</v>
      </c>
      <c r="E70" s="116">
        <v>0</v>
      </c>
    </row>
    <row r="71" spans="2:7" ht="13">
      <c r="B71" s="131" t="s">
        <v>23</v>
      </c>
      <c r="C71" s="122" t="s">
        <v>61</v>
      </c>
      <c r="D71" s="123">
        <f>E13</f>
        <v>0</v>
      </c>
      <c r="E71" s="66">
        <v>0</v>
      </c>
    </row>
    <row r="72" spans="2:7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7" ht="13">
      <c r="B73" s="133" t="s">
        <v>62</v>
      </c>
      <c r="C73" s="23" t="s">
        <v>65</v>
      </c>
      <c r="D73" s="24">
        <f>E17</f>
        <v>0</v>
      </c>
      <c r="E73" s="25">
        <v>0</v>
      </c>
    </row>
    <row r="74" spans="2:7" ht="13">
      <c r="B74" s="131" t="s">
        <v>64</v>
      </c>
      <c r="C74" s="122" t="s">
        <v>66</v>
      </c>
      <c r="D74" s="123">
        <v>0</v>
      </c>
      <c r="E74" s="66">
        <v>0</v>
      </c>
    </row>
    <row r="75" spans="2:7">
      <c r="B75" s="103" t="s">
        <v>4</v>
      </c>
      <c r="C75" s="193" t="s">
        <v>67</v>
      </c>
      <c r="D75" s="78">
        <f>D74</f>
        <v>0</v>
      </c>
      <c r="E75" s="79">
        <v>0</v>
      </c>
    </row>
    <row r="76" spans="2:7">
      <c r="B76" s="103" t="s">
        <v>6</v>
      </c>
      <c r="C76" s="193" t="s">
        <v>116</v>
      </c>
      <c r="D76" s="78">
        <v>0</v>
      </c>
      <c r="E76" s="79">
        <v>0</v>
      </c>
    </row>
    <row r="77" spans="2:7" ht="13" thickBot="1">
      <c r="B77" s="104" t="s">
        <v>8</v>
      </c>
      <c r="C77" s="197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" right="0.7" top="0.75" bottom="0.75" header="0.3" footer="0.3"/>
  <pageSetup paperSize="9" orientation="portrait" horizontalDpi="90" verticalDpi="9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Arkusz21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4.7265625" customWidth="1"/>
    <col min="10" max="10" width="13.54296875" customWidth="1"/>
    <col min="11" max="11" width="15.269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8"/>
      <c r="C4" s="148"/>
      <c r="D4" s="148"/>
      <c r="E4" s="148"/>
      <c r="H4" s="161"/>
      <c r="I4" s="161"/>
      <c r="J4" s="164"/>
    </row>
    <row r="5" spans="2:12" ht="14">
      <c r="B5" s="445" t="s">
        <v>1</v>
      </c>
      <c r="C5" s="445"/>
      <c r="D5" s="445"/>
      <c r="E5" s="445"/>
    </row>
    <row r="6" spans="2:12" ht="14">
      <c r="B6" s="446" t="s">
        <v>144</v>
      </c>
      <c r="C6" s="446"/>
      <c r="D6" s="446"/>
      <c r="E6" s="446"/>
    </row>
    <row r="7" spans="2:12" ht="14">
      <c r="B7" s="173"/>
      <c r="C7" s="173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74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203" t="s">
        <v>106</v>
      </c>
      <c r="D11" s="391">
        <v>18487.990000000002</v>
      </c>
      <c r="E11" s="392">
        <f>SUM(E12:E14)</f>
        <v>7594.64</v>
      </c>
    </row>
    <row r="12" spans="2:12">
      <c r="B12" s="107" t="s">
        <v>4</v>
      </c>
      <c r="C12" s="204" t="s">
        <v>5</v>
      </c>
      <c r="D12" s="393">
        <v>18487.990000000002</v>
      </c>
      <c r="E12" s="394">
        <v>6225.5300000000007</v>
      </c>
      <c r="G12" s="180"/>
      <c r="H12" s="72"/>
    </row>
    <row r="13" spans="2:12">
      <c r="B13" s="107" t="s">
        <v>6</v>
      </c>
      <c r="C13" s="204" t="s">
        <v>7</v>
      </c>
      <c r="D13" s="395">
        <v>0</v>
      </c>
      <c r="E13" s="396">
        <v>1369.11</v>
      </c>
      <c r="H13" s="72"/>
    </row>
    <row r="14" spans="2:12">
      <c r="B14" s="107" t="s">
        <v>8</v>
      </c>
      <c r="C14" s="204" t="s">
        <v>10</v>
      </c>
      <c r="D14" s="395">
        <v>0</v>
      </c>
      <c r="E14" s="396">
        <v>0</v>
      </c>
      <c r="H14" s="72"/>
    </row>
    <row r="15" spans="2:12">
      <c r="B15" s="107" t="s">
        <v>103</v>
      </c>
      <c r="C15" s="204" t="s">
        <v>11</v>
      </c>
      <c r="D15" s="395">
        <v>0</v>
      </c>
      <c r="E15" s="396">
        <v>0</v>
      </c>
      <c r="H15" s="72"/>
    </row>
    <row r="16" spans="2:12">
      <c r="B16" s="108" t="s">
        <v>104</v>
      </c>
      <c r="C16" s="205" t="s">
        <v>12</v>
      </c>
      <c r="D16" s="397">
        <v>0</v>
      </c>
      <c r="E16" s="398">
        <v>0</v>
      </c>
      <c r="H16" s="72"/>
    </row>
    <row r="17" spans="2:11" ht="13">
      <c r="B17" s="8" t="s">
        <v>13</v>
      </c>
      <c r="C17" s="206" t="s">
        <v>65</v>
      </c>
      <c r="D17" s="399">
        <v>0</v>
      </c>
      <c r="E17" s="400">
        <v>0</v>
      </c>
      <c r="H17" s="72"/>
    </row>
    <row r="18" spans="2:11">
      <c r="B18" s="107" t="s">
        <v>4</v>
      </c>
      <c r="C18" s="204" t="s">
        <v>11</v>
      </c>
      <c r="D18" s="397">
        <v>0</v>
      </c>
      <c r="E18" s="398">
        <v>0</v>
      </c>
    </row>
    <row r="19" spans="2:11" ht="15" customHeight="1">
      <c r="B19" s="107" t="s">
        <v>6</v>
      </c>
      <c r="C19" s="204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18487.990000000002</v>
      </c>
      <c r="E21" s="404">
        <f>E11-E17</f>
        <v>7594.64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174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17467.93</v>
      </c>
      <c r="E26" s="406">
        <f>D21</f>
        <v>18487.990000000002</v>
      </c>
      <c r="G26" s="74"/>
    </row>
    <row r="27" spans="2:11" ht="13">
      <c r="B27" s="8" t="s">
        <v>17</v>
      </c>
      <c r="C27" s="9" t="s">
        <v>108</v>
      </c>
      <c r="D27" s="407">
        <v>-78.73</v>
      </c>
      <c r="E27" s="376">
        <v>-8800.3000000000011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306.27</v>
      </c>
      <c r="E28" s="377">
        <v>0</v>
      </c>
      <c r="F28" s="72"/>
      <c r="G28" s="242"/>
      <c r="H28" s="242"/>
      <c r="I28" s="72"/>
      <c r="J28" s="74"/>
    </row>
    <row r="29" spans="2:11" ht="13">
      <c r="B29" s="105" t="s">
        <v>4</v>
      </c>
      <c r="C29" s="5" t="s">
        <v>20</v>
      </c>
      <c r="D29" s="408">
        <v>306.27</v>
      </c>
      <c r="E29" s="379">
        <v>0</v>
      </c>
      <c r="F29" s="72"/>
      <c r="G29" s="242"/>
      <c r="H29" s="242"/>
      <c r="I29" s="72"/>
      <c r="J29" s="74"/>
    </row>
    <row r="30" spans="2:11" ht="13">
      <c r="B30" s="105" t="s">
        <v>6</v>
      </c>
      <c r="C30" s="5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1" ht="13">
      <c r="B31" s="105" t="s">
        <v>8</v>
      </c>
      <c r="C31" s="5" t="s">
        <v>22</v>
      </c>
      <c r="D31" s="408">
        <v>0</v>
      </c>
      <c r="E31" s="379">
        <v>0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385</v>
      </c>
      <c r="E32" s="377">
        <v>8800.3000000000011</v>
      </c>
      <c r="F32" s="72"/>
      <c r="G32" s="243"/>
      <c r="H32" s="242"/>
      <c r="I32" s="72"/>
      <c r="J32" s="74"/>
    </row>
    <row r="33" spans="2:10" ht="13">
      <c r="B33" s="105" t="s">
        <v>4</v>
      </c>
      <c r="C33" s="5" t="s">
        <v>25</v>
      </c>
      <c r="D33" s="408">
        <v>0</v>
      </c>
      <c r="E33" s="379">
        <v>8563.11</v>
      </c>
      <c r="F33" s="72"/>
      <c r="G33" s="242"/>
      <c r="H33" s="242"/>
      <c r="I33" s="72"/>
      <c r="J33" s="74"/>
    </row>
    <row r="34" spans="2:10" ht="13">
      <c r="B34" s="105" t="s">
        <v>6</v>
      </c>
      <c r="C34" s="5" t="s">
        <v>26</v>
      </c>
      <c r="D34" s="408">
        <v>0</v>
      </c>
      <c r="E34" s="379">
        <v>0</v>
      </c>
      <c r="F34" s="72"/>
      <c r="G34" s="242"/>
      <c r="H34" s="242"/>
      <c r="I34" s="72"/>
      <c r="J34" s="74"/>
    </row>
    <row r="35" spans="2:10" ht="13">
      <c r="B35" s="105" t="s">
        <v>8</v>
      </c>
      <c r="C35" s="5" t="s">
        <v>27</v>
      </c>
      <c r="D35" s="408">
        <v>78.319999999999993</v>
      </c>
      <c r="E35" s="379">
        <v>70.92</v>
      </c>
      <c r="F35" s="72"/>
      <c r="G35" s="242"/>
      <c r="H35" s="242"/>
      <c r="I35" s="72"/>
      <c r="J35" s="74"/>
    </row>
    <row r="36" spans="2:10" ht="13">
      <c r="B36" s="105" t="s">
        <v>9</v>
      </c>
      <c r="C36" s="5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05" t="s">
        <v>29</v>
      </c>
      <c r="C37" s="5" t="s">
        <v>30</v>
      </c>
      <c r="D37" s="408">
        <v>306.68</v>
      </c>
      <c r="E37" s="379">
        <v>166.27</v>
      </c>
      <c r="F37" s="72"/>
      <c r="G37" s="242"/>
      <c r="H37" s="242"/>
      <c r="I37" s="72"/>
      <c r="J37" s="74"/>
    </row>
    <row r="38" spans="2:10" ht="13">
      <c r="B38" s="105" t="s">
        <v>31</v>
      </c>
      <c r="C38" s="5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06" t="s">
        <v>33</v>
      </c>
      <c r="C39" s="11" t="s">
        <v>34</v>
      </c>
      <c r="D39" s="409">
        <v>0</v>
      </c>
      <c r="E39" s="381">
        <v>0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1098.79</v>
      </c>
      <c r="E40" s="411">
        <v>-2093.0500000000002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v>18487.990000000002</v>
      </c>
      <c r="E41" s="404">
        <f>E26+E27+E40</f>
        <v>7594.64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17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138.5753</v>
      </c>
      <c r="E47" s="283">
        <v>137.92699999999999</v>
      </c>
      <c r="G47" s="72"/>
    </row>
    <row r="48" spans="2:10">
      <c r="B48" s="194" t="s">
        <v>6</v>
      </c>
      <c r="C48" s="195" t="s">
        <v>41</v>
      </c>
      <c r="D48" s="311">
        <v>137.92699999999999</v>
      </c>
      <c r="E48" s="329">
        <v>65.967799999999997</v>
      </c>
      <c r="G48" s="218"/>
      <c r="H48" s="180"/>
    </row>
    <row r="49" spans="2:9" ht="13">
      <c r="B49" s="121" t="s">
        <v>23</v>
      </c>
      <c r="C49" s="125" t="s">
        <v>110</v>
      </c>
      <c r="D49" s="312"/>
      <c r="E49" s="126"/>
      <c r="I49" s="218"/>
    </row>
    <row r="50" spans="2:9">
      <c r="B50" s="192" t="s">
        <v>4</v>
      </c>
      <c r="C50" s="193" t="s">
        <v>40</v>
      </c>
      <c r="D50" s="311">
        <v>126.05370000000001</v>
      </c>
      <c r="E50" s="283">
        <v>134.04179999999999</v>
      </c>
      <c r="G50" s="180"/>
    </row>
    <row r="51" spans="2:9">
      <c r="B51" s="192" t="s">
        <v>6</v>
      </c>
      <c r="C51" s="193" t="s">
        <v>111</v>
      </c>
      <c r="D51" s="311">
        <v>125.0515</v>
      </c>
      <c r="E51" s="283">
        <v>110.4318</v>
      </c>
      <c r="G51" s="217"/>
    </row>
    <row r="52" spans="2:9">
      <c r="B52" s="192" t="s">
        <v>8</v>
      </c>
      <c r="C52" s="193" t="s">
        <v>112</v>
      </c>
      <c r="D52" s="311">
        <v>135.2236</v>
      </c>
      <c r="E52" s="283">
        <v>134.04179999999999</v>
      </c>
    </row>
    <row r="53" spans="2:9" ht="13" thickBot="1">
      <c r="B53" s="196" t="s">
        <v>9</v>
      </c>
      <c r="C53" s="197" t="s">
        <v>41</v>
      </c>
      <c r="D53" s="309">
        <v>134.04179999999999</v>
      </c>
      <c r="E53" s="331">
        <v>115.12650000000001</v>
      </c>
      <c r="G53" s="153"/>
    </row>
    <row r="54" spans="2:9">
      <c r="B54" s="198"/>
      <c r="C54" s="199"/>
      <c r="D54" s="112"/>
      <c r="E54" s="112"/>
    </row>
    <row r="55" spans="2:9" ht="13.5">
      <c r="B55" s="449" t="s">
        <v>62</v>
      </c>
      <c r="C55" s="450"/>
      <c r="D55" s="450"/>
      <c r="E55" s="450"/>
    </row>
    <row r="56" spans="2:9" ht="14" thickBot="1">
      <c r="B56" s="447" t="s">
        <v>113</v>
      </c>
      <c r="C56" s="451"/>
      <c r="D56" s="451"/>
      <c r="E56" s="451"/>
      <c r="G56" s="236"/>
    </row>
    <row r="57" spans="2:9" ht="21.5" thickBot="1">
      <c r="B57" s="442" t="s">
        <v>42</v>
      </c>
      <c r="C57" s="443"/>
      <c r="D57" s="17" t="s">
        <v>119</v>
      </c>
      <c r="E57" s="18" t="s">
        <v>114</v>
      </c>
    </row>
    <row r="58" spans="2:9" ht="13">
      <c r="B58" s="19" t="s">
        <v>18</v>
      </c>
      <c r="C58" s="127" t="s">
        <v>43</v>
      </c>
      <c r="D58" s="128">
        <f>SUM(D59:D70)</f>
        <v>6225.5300000000007</v>
      </c>
      <c r="E58" s="30">
        <f>D58/E21</f>
        <v>0.81972680732727299</v>
      </c>
    </row>
    <row r="59" spans="2:9" ht="25">
      <c r="B59" s="124" t="s">
        <v>4</v>
      </c>
      <c r="C59" s="195" t="s">
        <v>44</v>
      </c>
      <c r="D59" s="80">
        <v>0</v>
      </c>
      <c r="E59" s="81">
        <v>0</v>
      </c>
    </row>
    <row r="60" spans="2:9" ht="25">
      <c r="B60" s="103" t="s">
        <v>6</v>
      </c>
      <c r="C60" s="193" t="s">
        <v>45</v>
      </c>
      <c r="D60" s="78">
        <v>0</v>
      </c>
      <c r="E60" s="79">
        <v>0</v>
      </c>
    </row>
    <row r="61" spans="2:9">
      <c r="B61" s="103" t="s">
        <v>8</v>
      </c>
      <c r="C61" s="193" t="s">
        <v>46</v>
      </c>
      <c r="D61" s="78">
        <v>0</v>
      </c>
      <c r="E61" s="79">
        <v>0</v>
      </c>
    </row>
    <row r="62" spans="2:9">
      <c r="B62" s="103" t="s">
        <v>9</v>
      </c>
      <c r="C62" s="193" t="s">
        <v>47</v>
      </c>
      <c r="D62" s="78">
        <v>0</v>
      </c>
      <c r="E62" s="79">
        <v>0</v>
      </c>
    </row>
    <row r="63" spans="2:9">
      <c r="B63" s="103" t="s">
        <v>29</v>
      </c>
      <c r="C63" s="193" t="s">
        <v>48</v>
      </c>
      <c r="D63" s="78">
        <v>0</v>
      </c>
      <c r="E63" s="79">
        <v>0</v>
      </c>
    </row>
    <row r="64" spans="2:9">
      <c r="B64" s="124" t="s">
        <v>31</v>
      </c>
      <c r="C64" s="195" t="s">
        <v>49</v>
      </c>
      <c r="D64" s="315">
        <f>E12</f>
        <v>6225.5300000000007</v>
      </c>
      <c r="E64" s="81">
        <f>D64/E21</f>
        <v>0.81972680732727299</v>
      </c>
    </row>
    <row r="65" spans="2:7">
      <c r="B65" s="124" t="s">
        <v>33</v>
      </c>
      <c r="C65" s="195" t="s">
        <v>115</v>
      </c>
      <c r="D65" s="80">
        <v>0</v>
      </c>
      <c r="E65" s="81">
        <v>0</v>
      </c>
      <c r="G65" s="72"/>
    </row>
    <row r="66" spans="2:7">
      <c r="B66" s="124" t="s">
        <v>50</v>
      </c>
      <c r="C66" s="195" t="s">
        <v>51</v>
      </c>
      <c r="D66" s="80">
        <v>0</v>
      </c>
      <c r="E66" s="81">
        <v>0</v>
      </c>
    </row>
    <row r="67" spans="2:7">
      <c r="B67" s="103" t="s">
        <v>52</v>
      </c>
      <c r="C67" s="193" t="s">
        <v>53</v>
      </c>
      <c r="D67" s="78">
        <v>0</v>
      </c>
      <c r="E67" s="79">
        <v>0</v>
      </c>
    </row>
    <row r="68" spans="2:7">
      <c r="B68" s="103" t="s">
        <v>54</v>
      </c>
      <c r="C68" s="193" t="s">
        <v>55</v>
      </c>
      <c r="D68" s="78">
        <v>0</v>
      </c>
      <c r="E68" s="79">
        <v>0</v>
      </c>
    </row>
    <row r="69" spans="2:7">
      <c r="B69" s="103" t="s">
        <v>56</v>
      </c>
      <c r="C69" s="193" t="s">
        <v>57</v>
      </c>
      <c r="D69" s="316">
        <v>0</v>
      </c>
      <c r="E69" s="79">
        <f>D69/E21</f>
        <v>0</v>
      </c>
    </row>
    <row r="70" spans="2:7">
      <c r="B70" s="130" t="s">
        <v>58</v>
      </c>
      <c r="C70" s="234" t="s">
        <v>59</v>
      </c>
      <c r="D70" s="115">
        <v>0</v>
      </c>
      <c r="E70" s="116">
        <v>0</v>
      </c>
    </row>
    <row r="71" spans="2:7" ht="13">
      <c r="B71" s="131" t="s">
        <v>23</v>
      </c>
      <c r="C71" s="122" t="s">
        <v>61</v>
      </c>
      <c r="D71" s="123">
        <f>E13</f>
        <v>1369.11</v>
      </c>
      <c r="E71" s="66">
        <f>D71/E21</f>
        <v>0.18027319267272707</v>
      </c>
    </row>
    <row r="72" spans="2:7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7" ht="13">
      <c r="B73" s="133" t="s">
        <v>62</v>
      </c>
      <c r="C73" s="23" t="s">
        <v>65</v>
      </c>
      <c r="D73" s="24">
        <f>E17</f>
        <v>0</v>
      </c>
      <c r="E73" s="25">
        <f>D73/E21</f>
        <v>0</v>
      </c>
    </row>
    <row r="74" spans="2:7" ht="13">
      <c r="B74" s="131" t="s">
        <v>64</v>
      </c>
      <c r="C74" s="122" t="s">
        <v>66</v>
      </c>
      <c r="D74" s="123">
        <f>D58-D73</f>
        <v>6225.5300000000007</v>
      </c>
      <c r="E74" s="66">
        <f>E58+E71+E72-E73</f>
        <v>1</v>
      </c>
    </row>
    <row r="75" spans="2:7">
      <c r="B75" s="103" t="s">
        <v>4</v>
      </c>
      <c r="C75" s="193" t="s">
        <v>67</v>
      </c>
      <c r="D75" s="78">
        <f>D74</f>
        <v>6225.5300000000007</v>
      </c>
      <c r="E75" s="79">
        <f>E74</f>
        <v>1</v>
      </c>
    </row>
    <row r="76" spans="2:7">
      <c r="B76" s="103" t="s">
        <v>6</v>
      </c>
      <c r="C76" s="193" t="s">
        <v>116</v>
      </c>
      <c r="D76" s="78">
        <v>0</v>
      </c>
      <c r="E76" s="79">
        <v>0</v>
      </c>
    </row>
    <row r="77" spans="2:7" ht="13" thickBot="1">
      <c r="B77" s="104" t="s">
        <v>8</v>
      </c>
      <c r="C77" s="197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Arkusz22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1.54296875" customWidth="1"/>
    <col min="9" max="9" width="13.26953125" customWidth="1"/>
    <col min="10" max="10" width="13.54296875" customWidth="1"/>
    <col min="11" max="11" width="17.81640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8"/>
      <c r="C4" s="8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68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203" t="s">
        <v>106</v>
      </c>
      <c r="D11" s="391">
        <v>13617932.010000002</v>
      </c>
      <c r="E11" s="392">
        <f>SUM(E12:E14)</f>
        <v>11885923.790000001</v>
      </c>
    </row>
    <row r="12" spans="2:12">
      <c r="B12" s="181" t="s">
        <v>4</v>
      </c>
      <c r="C12" s="239" t="s">
        <v>5</v>
      </c>
      <c r="D12" s="393">
        <v>13617863.290000001</v>
      </c>
      <c r="E12" s="394">
        <v>11885791.880000001</v>
      </c>
      <c r="G12" s="72"/>
    </row>
    <row r="13" spans="2:12">
      <c r="B13" s="181" t="s">
        <v>6</v>
      </c>
      <c r="C13" s="239" t="s">
        <v>7</v>
      </c>
      <c r="D13" s="395">
        <v>68.72</v>
      </c>
      <c r="E13" s="396">
        <v>131.91</v>
      </c>
    </row>
    <row r="14" spans="2:12">
      <c r="B14" s="181" t="s">
        <v>8</v>
      </c>
      <c r="C14" s="239" t="s">
        <v>10</v>
      </c>
      <c r="D14" s="395">
        <v>0</v>
      </c>
      <c r="E14" s="396">
        <v>0</v>
      </c>
    </row>
    <row r="15" spans="2:12">
      <c r="B15" s="181" t="s">
        <v>103</v>
      </c>
      <c r="C15" s="239" t="s">
        <v>11</v>
      </c>
      <c r="D15" s="395">
        <v>0</v>
      </c>
      <c r="E15" s="396">
        <v>0</v>
      </c>
    </row>
    <row r="16" spans="2:12">
      <c r="B16" s="184" t="s">
        <v>104</v>
      </c>
      <c r="C16" s="240" t="s">
        <v>12</v>
      </c>
      <c r="D16" s="397">
        <v>0</v>
      </c>
      <c r="E16" s="398">
        <v>0</v>
      </c>
    </row>
    <row r="17" spans="2:11" ht="13">
      <c r="B17" s="8" t="s">
        <v>13</v>
      </c>
      <c r="C17" s="206" t="s">
        <v>65</v>
      </c>
      <c r="D17" s="399">
        <v>22777.79</v>
      </c>
      <c r="E17" s="400">
        <f>E18</f>
        <v>42639.03</v>
      </c>
      <c r="H17" s="67"/>
    </row>
    <row r="18" spans="2:11" ht="13">
      <c r="B18" s="181" t="s">
        <v>4</v>
      </c>
      <c r="C18" s="239" t="s">
        <v>11</v>
      </c>
      <c r="D18" s="397">
        <v>22777.79</v>
      </c>
      <c r="E18" s="398">
        <v>42639.03</v>
      </c>
      <c r="H18" s="85"/>
    </row>
    <row r="19" spans="2:11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13595154.220000003</v>
      </c>
      <c r="E21" s="404">
        <f>E11-E17</f>
        <v>11843284.760000002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  <c r="G25" s="72"/>
    </row>
    <row r="26" spans="2:11" ht="13">
      <c r="B26" s="96" t="s">
        <v>15</v>
      </c>
      <c r="C26" s="97" t="s">
        <v>16</v>
      </c>
      <c r="D26" s="405">
        <v>15822696.800000001</v>
      </c>
      <c r="E26" s="406">
        <f>D21</f>
        <v>13595154.220000003</v>
      </c>
    </row>
    <row r="27" spans="2:11" ht="13">
      <c r="B27" s="8" t="s">
        <v>17</v>
      </c>
      <c r="C27" s="9" t="s">
        <v>108</v>
      </c>
      <c r="D27" s="407">
        <v>-1134115.8700000001</v>
      </c>
      <c r="E27" s="376">
        <v>-1275586.26</v>
      </c>
      <c r="F27" s="72"/>
      <c r="G27" s="242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26699.39</v>
      </c>
      <c r="E28" s="377">
        <v>86499.91</v>
      </c>
      <c r="F28" s="72"/>
      <c r="G28" s="24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7505.38</v>
      </c>
      <c r="E29" s="379">
        <v>4472.6900000000005</v>
      </c>
      <c r="F29" s="72"/>
      <c r="G29" s="24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19194.009999999998</v>
      </c>
      <c r="E31" s="379">
        <v>82027.22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1160815.26</v>
      </c>
      <c r="E32" s="377">
        <v>1362086.17</v>
      </c>
      <c r="F32" s="72"/>
      <c r="G32" s="242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685527.08</v>
      </c>
      <c r="E33" s="379">
        <v>1024025.28</v>
      </c>
      <c r="F33" s="72"/>
      <c r="G33" s="24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307373.42</v>
      </c>
      <c r="E34" s="379">
        <v>310948.22000000003</v>
      </c>
      <c r="F34" s="72"/>
      <c r="G34" s="24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31949.33</v>
      </c>
      <c r="E35" s="379">
        <v>27112.67</v>
      </c>
      <c r="F35" s="72"/>
      <c r="G35" s="24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24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135965.43</v>
      </c>
      <c r="E39" s="381">
        <v>0</v>
      </c>
      <c r="F39" s="72"/>
      <c r="G39" s="236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-1093426.71</v>
      </c>
      <c r="E40" s="411">
        <v>-476283.2</v>
      </c>
    </row>
    <row r="41" spans="2:10" ht="13.5" thickBot="1">
      <c r="B41" s="100" t="s">
        <v>37</v>
      </c>
      <c r="C41" s="101" t="s">
        <v>38</v>
      </c>
      <c r="D41" s="412">
        <v>13595154.219999999</v>
      </c>
      <c r="E41" s="404">
        <f>E26+E27+E40</f>
        <v>11843284.760000004</v>
      </c>
      <c r="F41" s="77"/>
      <c r="G41" s="72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1179559.9424000001</v>
      </c>
      <c r="E47" s="283">
        <v>1093684.8781999999</v>
      </c>
      <c r="G47" s="72"/>
    </row>
    <row r="48" spans="2:10">
      <c r="B48" s="194" t="s">
        <v>6</v>
      </c>
      <c r="C48" s="195" t="s">
        <v>41</v>
      </c>
      <c r="D48" s="311">
        <v>1093684.8781999999</v>
      </c>
      <c r="E48" s="283">
        <v>985381.3702</v>
      </c>
      <c r="G48" s="160"/>
      <c r="I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13.414099999999999</v>
      </c>
      <c r="E50" s="283">
        <v>12.4306</v>
      </c>
      <c r="G50" s="180"/>
    </row>
    <row r="51" spans="2:7">
      <c r="B51" s="192" t="s">
        <v>6</v>
      </c>
      <c r="C51" s="193" t="s">
        <v>111</v>
      </c>
      <c r="D51" s="311">
        <v>12.423500000000001</v>
      </c>
      <c r="E51" s="283">
        <v>11.189500000000001</v>
      </c>
      <c r="G51" s="180"/>
    </row>
    <row r="52" spans="2:7">
      <c r="B52" s="192" t="s">
        <v>8</v>
      </c>
      <c r="C52" s="193" t="s">
        <v>112</v>
      </c>
      <c r="D52" s="311">
        <v>13.4573</v>
      </c>
      <c r="E52" s="283">
        <v>12.464700000000001</v>
      </c>
    </row>
    <row r="53" spans="2:7" ht="13.5" customHeight="1" thickBot="1">
      <c r="B53" s="196" t="s">
        <v>9</v>
      </c>
      <c r="C53" s="197" t="s">
        <v>41</v>
      </c>
      <c r="D53" s="309">
        <v>12.4306</v>
      </c>
      <c r="E53" s="267">
        <v>12.019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11885791.880000001</v>
      </c>
      <c r="E58" s="30">
        <f>D58/E21</f>
        <v>1.0035891326487028</v>
      </c>
    </row>
    <row r="59" spans="2:7" ht="25">
      <c r="B59" s="194" t="s">
        <v>4</v>
      </c>
      <c r="C59" s="195" t="s">
        <v>44</v>
      </c>
      <c r="D59" s="80">
        <v>0</v>
      </c>
      <c r="E59" s="81">
        <v>0</v>
      </c>
    </row>
    <row r="60" spans="2:7" ht="25">
      <c r="B60" s="192" t="s">
        <v>6</v>
      </c>
      <c r="C60" s="193" t="s">
        <v>45</v>
      </c>
      <c r="D60" s="78">
        <v>0</v>
      </c>
      <c r="E60" s="79">
        <v>0</v>
      </c>
    </row>
    <row r="61" spans="2:7" ht="12.75" customHeight="1">
      <c r="B61" s="192" t="s">
        <v>8</v>
      </c>
      <c r="C61" s="193" t="s">
        <v>46</v>
      </c>
      <c r="D61" s="78">
        <v>0</v>
      </c>
      <c r="E61" s="79">
        <v>0</v>
      </c>
    </row>
    <row r="62" spans="2:7">
      <c r="B62" s="192" t="s">
        <v>9</v>
      </c>
      <c r="C62" s="193" t="s">
        <v>47</v>
      </c>
      <c r="D62" s="78">
        <v>0</v>
      </c>
      <c r="E62" s="79">
        <v>0</v>
      </c>
    </row>
    <row r="63" spans="2:7">
      <c r="B63" s="192" t="s">
        <v>29</v>
      </c>
      <c r="C63" s="193" t="s">
        <v>48</v>
      </c>
      <c r="D63" s="78">
        <v>0</v>
      </c>
      <c r="E63" s="79">
        <v>0</v>
      </c>
    </row>
    <row r="64" spans="2:7">
      <c r="B64" s="194" t="s">
        <v>31</v>
      </c>
      <c r="C64" s="195" t="s">
        <v>49</v>
      </c>
      <c r="D64" s="80">
        <f>E12</f>
        <v>11885791.880000001</v>
      </c>
      <c r="E64" s="81">
        <f>D64/E21</f>
        <v>1.0035891326487028</v>
      </c>
      <c r="G64" s="72"/>
    </row>
    <row r="65" spans="2:5">
      <c r="B65" s="194" t="s">
        <v>33</v>
      </c>
      <c r="C65" s="195" t="s">
        <v>115</v>
      </c>
      <c r="D65" s="80">
        <v>0</v>
      </c>
      <c r="E65" s="81">
        <v>0</v>
      </c>
    </row>
    <row r="66" spans="2:5">
      <c r="B66" s="194" t="s">
        <v>50</v>
      </c>
      <c r="C66" s="195" t="s">
        <v>51</v>
      </c>
      <c r="D66" s="80">
        <v>0</v>
      </c>
      <c r="E66" s="81">
        <v>0</v>
      </c>
    </row>
    <row r="67" spans="2:5">
      <c r="B67" s="192" t="s">
        <v>52</v>
      </c>
      <c r="C67" s="193" t="s">
        <v>53</v>
      </c>
      <c r="D67" s="78">
        <v>0</v>
      </c>
      <c r="E67" s="79">
        <v>0</v>
      </c>
    </row>
    <row r="68" spans="2:5">
      <c r="B68" s="192" t="s">
        <v>54</v>
      </c>
      <c r="C68" s="193" t="s">
        <v>55</v>
      </c>
      <c r="D68" s="78">
        <v>0</v>
      </c>
      <c r="E68" s="79">
        <v>0</v>
      </c>
    </row>
    <row r="69" spans="2:5">
      <c r="B69" s="192" t="s">
        <v>56</v>
      </c>
      <c r="C69" s="193" t="s">
        <v>57</v>
      </c>
      <c r="D69" s="238">
        <v>0</v>
      </c>
      <c r="E69" s="79">
        <v>0</v>
      </c>
    </row>
    <row r="70" spans="2:5">
      <c r="B70" s="235" t="s">
        <v>58</v>
      </c>
      <c r="C70" s="23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f>E13</f>
        <v>131.91</v>
      </c>
      <c r="E71" s="66">
        <f>D71/E21</f>
        <v>1.1137957304338258E-5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f>E17</f>
        <v>42639.03</v>
      </c>
      <c r="E73" s="25">
        <f>D73/E21</f>
        <v>3.6002706060071117E-3</v>
      </c>
    </row>
    <row r="74" spans="2:5" ht="13">
      <c r="B74" s="131" t="s">
        <v>64</v>
      </c>
      <c r="C74" s="122" t="s">
        <v>66</v>
      </c>
      <c r="D74" s="123">
        <f>D58+D71+D72-D73</f>
        <v>11843284.760000002</v>
      </c>
      <c r="E74" s="66">
        <f>E58+E71+E72-E73</f>
        <v>0.99999999999999989</v>
      </c>
    </row>
    <row r="75" spans="2:5">
      <c r="B75" s="192" t="s">
        <v>4</v>
      </c>
      <c r="C75" s="193" t="s">
        <v>67</v>
      </c>
      <c r="D75" s="78">
        <f>D74</f>
        <v>11843284.760000002</v>
      </c>
      <c r="E75" s="79">
        <f>E74</f>
        <v>0.99999999999999989</v>
      </c>
    </row>
    <row r="76" spans="2:5">
      <c r="B76" s="192" t="s">
        <v>6</v>
      </c>
      <c r="C76" s="193" t="s">
        <v>116</v>
      </c>
      <c r="D76" s="78">
        <v>0</v>
      </c>
      <c r="E76" s="79">
        <v>0</v>
      </c>
    </row>
    <row r="77" spans="2:5" ht="13" thickBot="1">
      <c r="B77" s="196" t="s">
        <v>8</v>
      </c>
      <c r="C77" s="197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Arkusz23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8.453125" customWidth="1"/>
    <col min="8" max="8" width="20.54296875" customWidth="1"/>
    <col min="9" max="9" width="13.26953125" customWidth="1"/>
    <col min="10" max="10" width="13.54296875" customWidth="1"/>
    <col min="11" max="11" width="1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8"/>
      <c r="C4" s="8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69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203" t="s">
        <v>106</v>
      </c>
      <c r="D11" s="391">
        <v>95343166.650000006</v>
      </c>
      <c r="E11" s="392">
        <f>SUM(E12:E14)</f>
        <v>78655951.579999998</v>
      </c>
    </row>
    <row r="12" spans="2:12">
      <c r="B12" s="181" t="s">
        <v>4</v>
      </c>
      <c r="C12" s="239" t="s">
        <v>5</v>
      </c>
      <c r="D12" s="393">
        <v>95343166.650000006</v>
      </c>
      <c r="E12" s="394">
        <f>78714892.74-58941.16</f>
        <v>78655951.579999998</v>
      </c>
      <c r="G12" s="72"/>
    </row>
    <row r="13" spans="2:12">
      <c r="B13" s="181" t="s">
        <v>6</v>
      </c>
      <c r="C13" s="239" t="s">
        <v>7</v>
      </c>
      <c r="D13" s="395">
        <v>0</v>
      </c>
      <c r="E13" s="396">
        <v>0</v>
      </c>
    </row>
    <row r="14" spans="2:12">
      <c r="B14" s="181" t="s">
        <v>8</v>
      </c>
      <c r="C14" s="239" t="s">
        <v>10</v>
      </c>
      <c r="D14" s="395">
        <v>0</v>
      </c>
      <c r="E14" s="396">
        <v>0</v>
      </c>
    </row>
    <row r="15" spans="2:12">
      <c r="B15" s="181" t="s">
        <v>103</v>
      </c>
      <c r="C15" s="239" t="s">
        <v>11</v>
      </c>
      <c r="D15" s="395">
        <v>0</v>
      </c>
      <c r="E15" s="396">
        <v>0</v>
      </c>
    </row>
    <row r="16" spans="2:12">
      <c r="B16" s="184" t="s">
        <v>104</v>
      </c>
      <c r="C16" s="240" t="s">
        <v>12</v>
      </c>
      <c r="D16" s="397">
        <v>0</v>
      </c>
      <c r="E16" s="398">
        <v>0</v>
      </c>
    </row>
    <row r="17" spans="2:11" ht="13">
      <c r="B17" s="8" t="s">
        <v>13</v>
      </c>
      <c r="C17" s="206" t="s">
        <v>65</v>
      </c>
      <c r="D17" s="399">
        <v>253449.11</v>
      </c>
      <c r="E17" s="400">
        <f>E18</f>
        <v>290924.01</v>
      </c>
    </row>
    <row r="18" spans="2:11">
      <c r="B18" s="181" t="s">
        <v>4</v>
      </c>
      <c r="C18" s="239" t="s">
        <v>11</v>
      </c>
      <c r="D18" s="397">
        <v>253449.11</v>
      </c>
      <c r="E18" s="398">
        <v>290924.01</v>
      </c>
    </row>
    <row r="19" spans="2:11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95089717.540000007</v>
      </c>
      <c r="E21" s="404">
        <f>E11-E17</f>
        <v>78365027.569999993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268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95976473.219999999</v>
      </c>
      <c r="E26" s="406">
        <f>D21</f>
        <v>95089717.540000007</v>
      </c>
      <c r="G26" s="154"/>
    </row>
    <row r="27" spans="2:11" ht="13">
      <c r="B27" s="8" t="s">
        <v>17</v>
      </c>
      <c r="C27" s="9" t="s">
        <v>108</v>
      </c>
      <c r="D27" s="407">
        <v>-7130010.9000000004</v>
      </c>
      <c r="E27" s="376">
        <v>-7536516.6600000001</v>
      </c>
      <c r="F27" s="72"/>
      <c r="G27" s="242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251470.84</v>
      </c>
      <c r="E28" s="377">
        <v>38982.199999999997</v>
      </c>
      <c r="F28" s="72"/>
      <c r="G28" s="24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39670.9</v>
      </c>
      <c r="E29" s="379">
        <v>34673.949999999997</v>
      </c>
      <c r="F29" s="72"/>
      <c r="G29" s="24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211799.94</v>
      </c>
      <c r="E31" s="379">
        <v>4308.25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7381481.7400000002</v>
      </c>
      <c r="E32" s="377">
        <v>7575498.8600000003</v>
      </c>
      <c r="F32" s="72"/>
      <c r="G32" s="242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5477014.4800000004</v>
      </c>
      <c r="E33" s="379">
        <v>6184123.3300000001</v>
      </c>
      <c r="F33" s="72"/>
      <c r="G33" s="24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1457741.53</v>
      </c>
      <c r="E34" s="379">
        <v>1125383.19</v>
      </c>
      <c r="F34" s="72"/>
      <c r="G34" s="24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187908.30000000002</v>
      </c>
      <c r="E35" s="379">
        <v>168087.44</v>
      </c>
      <c r="F35" s="72"/>
      <c r="G35" s="24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24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258817.43</v>
      </c>
      <c r="E39" s="381">
        <v>97904.900000000009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6243255.2199999997</v>
      </c>
      <c r="E40" s="411">
        <v>-9188173.3100000005</v>
      </c>
      <c r="G40" s="74"/>
    </row>
    <row r="41" spans="2:10" ht="13.5" thickBot="1">
      <c r="B41" s="100" t="s">
        <v>37</v>
      </c>
      <c r="C41" s="101" t="s">
        <v>38</v>
      </c>
      <c r="D41" s="412">
        <v>95089717.539999992</v>
      </c>
      <c r="E41" s="404">
        <f>E26+E27+E40</f>
        <v>78365027.570000008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9568952.8922000006</v>
      </c>
      <c r="E47" s="283">
        <v>8897546.1162999999</v>
      </c>
      <c r="G47" s="72"/>
    </row>
    <row r="48" spans="2:10">
      <c r="B48" s="194" t="s">
        <v>6</v>
      </c>
      <c r="C48" s="195" t="s">
        <v>41</v>
      </c>
      <c r="D48" s="311">
        <v>8897546.1162999999</v>
      </c>
      <c r="E48" s="283">
        <v>8105803.1693000002</v>
      </c>
      <c r="G48" s="200"/>
      <c r="I48" s="160"/>
    </row>
    <row r="49" spans="2:7" ht="13">
      <c r="B49" s="121" t="s">
        <v>23</v>
      </c>
      <c r="C49" s="125" t="s">
        <v>110</v>
      </c>
      <c r="D49" s="312"/>
      <c r="E49" s="283"/>
      <c r="G49" s="153"/>
    </row>
    <row r="50" spans="2:7">
      <c r="B50" s="192" t="s">
        <v>4</v>
      </c>
      <c r="C50" s="193" t="s">
        <v>40</v>
      </c>
      <c r="D50" s="311">
        <v>10.029999999999999</v>
      </c>
      <c r="E50" s="283">
        <v>10.687200000000001</v>
      </c>
      <c r="G50" s="180"/>
    </row>
    <row r="51" spans="2:7">
      <c r="B51" s="192" t="s">
        <v>6</v>
      </c>
      <c r="C51" s="193" t="s">
        <v>111</v>
      </c>
      <c r="D51" s="311">
        <v>9.9952000000000005</v>
      </c>
      <c r="E51" s="283">
        <v>8.4711999999999996</v>
      </c>
      <c r="G51" s="180"/>
    </row>
    <row r="52" spans="2:7" ht="12.75" customHeight="1">
      <c r="B52" s="192" t="s">
        <v>8</v>
      </c>
      <c r="C52" s="193" t="s">
        <v>112</v>
      </c>
      <c r="D52" s="311">
        <v>11.254200000000001</v>
      </c>
      <c r="E52" s="283">
        <v>10.996600000000001</v>
      </c>
    </row>
    <row r="53" spans="2:7" ht="13" thickBot="1">
      <c r="B53" s="196" t="s">
        <v>9</v>
      </c>
      <c r="C53" s="197" t="s">
        <v>41</v>
      </c>
      <c r="D53" s="309">
        <v>10.687200000000001</v>
      </c>
      <c r="E53" s="267">
        <v>9.6677999999999997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8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78655951.579999998</v>
      </c>
      <c r="E58" s="30">
        <f>D58/E21</f>
        <v>1.0037124214591788</v>
      </c>
    </row>
    <row r="59" spans="2:7" ht="25">
      <c r="B59" s="194" t="s">
        <v>4</v>
      </c>
      <c r="C59" s="195" t="s">
        <v>44</v>
      </c>
      <c r="D59" s="80">
        <v>0</v>
      </c>
      <c r="E59" s="81">
        <v>0</v>
      </c>
    </row>
    <row r="60" spans="2:7" ht="24" customHeight="1">
      <c r="B60" s="192" t="s">
        <v>6</v>
      </c>
      <c r="C60" s="193" t="s">
        <v>45</v>
      </c>
      <c r="D60" s="78">
        <v>0</v>
      </c>
      <c r="E60" s="79">
        <v>0</v>
      </c>
    </row>
    <row r="61" spans="2:7">
      <c r="B61" s="192" t="s">
        <v>8</v>
      </c>
      <c r="C61" s="193" t="s">
        <v>46</v>
      </c>
      <c r="D61" s="78">
        <v>0</v>
      </c>
      <c r="E61" s="79">
        <v>0</v>
      </c>
    </row>
    <row r="62" spans="2:7">
      <c r="B62" s="192" t="s">
        <v>9</v>
      </c>
      <c r="C62" s="193" t="s">
        <v>47</v>
      </c>
      <c r="D62" s="78">
        <v>0</v>
      </c>
      <c r="E62" s="79">
        <v>0</v>
      </c>
    </row>
    <row r="63" spans="2:7">
      <c r="B63" s="192" t="s">
        <v>29</v>
      </c>
      <c r="C63" s="193" t="s">
        <v>48</v>
      </c>
      <c r="D63" s="78">
        <v>0</v>
      </c>
      <c r="E63" s="79">
        <v>0</v>
      </c>
    </row>
    <row r="64" spans="2:7">
      <c r="B64" s="194" t="s">
        <v>31</v>
      </c>
      <c r="C64" s="195" t="s">
        <v>49</v>
      </c>
      <c r="D64" s="80">
        <f>E12</f>
        <v>78655951.579999998</v>
      </c>
      <c r="E64" s="81">
        <f>D64/E21</f>
        <v>1.0037124214591788</v>
      </c>
    </row>
    <row r="65" spans="2:5">
      <c r="B65" s="194" t="s">
        <v>33</v>
      </c>
      <c r="C65" s="195" t="s">
        <v>115</v>
      </c>
      <c r="D65" s="80">
        <v>0</v>
      </c>
      <c r="E65" s="81">
        <v>0</v>
      </c>
    </row>
    <row r="66" spans="2:5">
      <c r="B66" s="194" t="s">
        <v>50</v>
      </c>
      <c r="C66" s="195" t="s">
        <v>51</v>
      </c>
      <c r="D66" s="80">
        <v>0</v>
      </c>
      <c r="E66" s="81">
        <v>0</v>
      </c>
    </row>
    <row r="67" spans="2:5">
      <c r="B67" s="192" t="s">
        <v>52</v>
      </c>
      <c r="C67" s="193" t="s">
        <v>53</v>
      </c>
      <c r="D67" s="78">
        <v>0</v>
      </c>
      <c r="E67" s="79">
        <v>0</v>
      </c>
    </row>
    <row r="68" spans="2:5">
      <c r="B68" s="192" t="s">
        <v>54</v>
      </c>
      <c r="C68" s="193" t="s">
        <v>55</v>
      </c>
      <c r="D68" s="78">
        <v>0</v>
      </c>
      <c r="E68" s="79">
        <v>0</v>
      </c>
    </row>
    <row r="69" spans="2:5">
      <c r="B69" s="192" t="s">
        <v>56</v>
      </c>
      <c r="C69" s="193" t="s">
        <v>57</v>
      </c>
      <c r="D69" s="238">
        <v>0</v>
      </c>
      <c r="E69" s="79">
        <v>0</v>
      </c>
    </row>
    <row r="70" spans="2:5">
      <c r="B70" s="235" t="s">
        <v>58</v>
      </c>
      <c r="C70" s="23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f>E13</f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f>E17</f>
        <v>290924.01</v>
      </c>
      <c r="E73" s="25">
        <f>D73/E21</f>
        <v>3.7124214591787203E-3</v>
      </c>
    </row>
    <row r="74" spans="2:5" ht="13">
      <c r="B74" s="131" t="s">
        <v>64</v>
      </c>
      <c r="C74" s="122" t="s">
        <v>66</v>
      </c>
      <c r="D74" s="123">
        <f>D58+D71-D73</f>
        <v>78365027.569999993</v>
      </c>
      <c r="E74" s="66">
        <f>E58+E72-E73</f>
        <v>1</v>
      </c>
    </row>
    <row r="75" spans="2:5">
      <c r="B75" s="192" t="s">
        <v>4</v>
      </c>
      <c r="C75" s="193" t="s">
        <v>67</v>
      </c>
      <c r="D75" s="78">
        <f>D74</f>
        <v>78365027.569999993</v>
      </c>
      <c r="E75" s="79">
        <f>E74</f>
        <v>1</v>
      </c>
    </row>
    <row r="76" spans="2:5">
      <c r="B76" s="192" t="s">
        <v>6</v>
      </c>
      <c r="C76" s="193" t="s">
        <v>116</v>
      </c>
      <c r="D76" s="78">
        <v>0</v>
      </c>
      <c r="E76" s="79">
        <v>0</v>
      </c>
    </row>
    <row r="77" spans="2:5" ht="13" thickBot="1">
      <c r="B77" s="196" t="s">
        <v>8</v>
      </c>
      <c r="C77" s="197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3" right="0.75" top="0.56000000000000005" bottom="0.47" header="0.5" footer="0.5"/>
  <pageSetup paperSize="9" scale="70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Arkusz2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0.54296875" customWidth="1"/>
    <col min="9" max="9" width="13.26953125" customWidth="1"/>
    <col min="10" max="10" width="13.54296875" customWidth="1"/>
    <col min="11" max="11" width="1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8"/>
      <c r="C4" s="8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70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203" t="s">
        <v>106</v>
      </c>
      <c r="D11" s="391">
        <v>101444418.07000001</v>
      </c>
      <c r="E11" s="392">
        <f>SUM(E12:E14)</f>
        <v>79592256.969999999</v>
      </c>
    </row>
    <row r="12" spans="2:12">
      <c r="B12" s="107" t="s">
        <v>4</v>
      </c>
      <c r="C12" s="204" t="s">
        <v>5</v>
      </c>
      <c r="D12" s="393">
        <v>101444418.07000001</v>
      </c>
      <c r="E12" s="394">
        <f>79599306.56-7078.22</f>
        <v>79592228.340000004</v>
      </c>
      <c r="G12" s="72"/>
    </row>
    <row r="13" spans="2:12">
      <c r="B13" s="107" t="s">
        <v>6</v>
      </c>
      <c r="C13" s="204" t="s">
        <v>7</v>
      </c>
      <c r="D13" s="395">
        <v>0</v>
      </c>
      <c r="E13" s="396">
        <v>28.63</v>
      </c>
    </row>
    <row r="14" spans="2:12">
      <c r="B14" s="107" t="s">
        <v>8</v>
      </c>
      <c r="C14" s="204" t="s">
        <v>10</v>
      </c>
      <c r="D14" s="395">
        <v>0</v>
      </c>
      <c r="E14" s="396">
        <v>0</v>
      </c>
    </row>
    <row r="15" spans="2:12">
      <c r="B15" s="107" t="s">
        <v>103</v>
      </c>
      <c r="C15" s="204" t="s">
        <v>11</v>
      </c>
      <c r="D15" s="395">
        <v>0</v>
      </c>
      <c r="E15" s="396">
        <v>0</v>
      </c>
    </row>
    <row r="16" spans="2:12">
      <c r="B16" s="108" t="s">
        <v>104</v>
      </c>
      <c r="C16" s="205" t="s">
        <v>12</v>
      </c>
      <c r="D16" s="397">
        <v>0</v>
      </c>
      <c r="E16" s="398">
        <v>0</v>
      </c>
    </row>
    <row r="17" spans="2:11" ht="13">
      <c r="B17" s="8" t="s">
        <v>13</v>
      </c>
      <c r="C17" s="206" t="s">
        <v>65</v>
      </c>
      <c r="D17" s="399">
        <v>298649.46000000002</v>
      </c>
      <c r="E17" s="400">
        <f>E18</f>
        <v>335877.97</v>
      </c>
    </row>
    <row r="18" spans="2:11">
      <c r="B18" s="107" t="s">
        <v>4</v>
      </c>
      <c r="C18" s="204" t="s">
        <v>11</v>
      </c>
      <c r="D18" s="397">
        <v>298649.46000000002</v>
      </c>
      <c r="E18" s="398">
        <v>335877.97</v>
      </c>
    </row>
    <row r="19" spans="2:11" ht="15" customHeight="1">
      <c r="B19" s="107" t="s">
        <v>6</v>
      </c>
      <c r="C19" s="204" t="s">
        <v>105</v>
      </c>
      <c r="D19" s="395">
        <v>0</v>
      </c>
      <c r="E19" s="396">
        <v>0</v>
      </c>
      <c r="G19" s="72"/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101145768.61000001</v>
      </c>
      <c r="E21" s="404">
        <f>E11-E17</f>
        <v>79256379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268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89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88922167.920000002</v>
      </c>
      <c r="E26" s="406">
        <f>D21</f>
        <v>101145768.61000001</v>
      </c>
      <c r="G26" s="154"/>
      <c r="I26" s="67"/>
    </row>
    <row r="27" spans="2:11" ht="13">
      <c r="B27" s="8" t="s">
        <v>17</v>
      </c>
      <c r="C27" s="9" t="s">
        <v>108</v>
      </c>
      <c r="D27" s="407">
        <v>-7044032.1499999985</v>
      </c>
      <c r="E27" s="376">
        <v>-6357814.21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219080.77999999997</v>
      </c>
      <c r="E28" s="377">
        <v>56784.36</v>
      </c>
      <c r="F28" s="72"/>
      <c r="G28" s="242"/>
      <c r="H28" s="242"/>
      <c r="I28" s="72"/>
      <c r="J28" s="74"/>
    </row>
    <row r="29" spans="2:11" ht="13">
      <c r="B29" s="105" t="s">
        <v>4</v>
      </c>
      <c r="C29" s="5" t="s">
        <v>20</v>
      </c>
      <c r="D29" s="408">
        <v>46699.3</v>
      </c>
      <c r="E29" s="379">
        <v>43356.69</v>
      </c>
      <c r="F29" s="72"/>
      <c r="G29" s="242"/>
      <c r="H29" s="242"/>
      <c r="I29" s="72"/>
      <c r="J29" s="74"/>
    </row>
    <row r="30" spans="2:11" ht="13">
      <c r="B30" s="105" t="s">
        <v>6</v>
      </c>
      <c r="C30" s="5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1" ht="13">
      <c r="B31" s="105" t="s">
        <v>8</v>
      </c>
      <c r="C31" s="5" t="s">
        <v>22</v>
      </c>
      <c r="D31" s="408">
        <v>172381.47999999998</v>
      </c>
      <c r="E31" s="379">
        <v>13427.67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7263112.9299999988</v>
      </c>
      <c r="E32" s="377">
        <v>6414598.5700000003</v>
      </c>
      <c r="F32" s="72"/>
      <c r="G32" s="243"/>
      <c r="H32" s="242"/>
      <c r="I32" s="72"/>
      <c r="J32" s="74"/>
    </row>
    <row r="33" spans="2:10" ht="13">
      <c r="B33" s="105" t="s">
        <v>4</v>
      </c>
      <c r="C33" s="5" t="s">
        <v>25</v>
      </c>
      <c r="D33" s="408">
        <v>5256797.55</v>
      </c>
      <c r="E33" s="379">
        <v>5279114.74</v>
      </c>
      <c r="F33" s="72"/>
      <c r="G33" s="242"/>
      <c r="H33" s="242"/>
      <c r="I33" s="72"/>
      <c r="J33" s="74"/>
    </row>
    <row r="34" spans="2:10" ht="13">
      <c r="B34" s="105" t="s">
        <v>6</v>
      </c>
      <c r="C34" s="5" t="s">
        <v>26</v>
      </c>
      <c r="D34" s="408">
        <v>1629298.97</v>
      </c>
      <c r="E34" s="379">
        <v>905473.34</v>
      </c>
      <c r="F34" s="72"/>
      <c r="G34" s="242"/>
      <c r="H34" s="242"/>
      <c r="I34" s="72"/>
      <c r="J34" s="74"/>
    </row>
    <row r="35" spans="2:10" ht="13">
      <c r="B35" s="105" t="s">
        <v>8</v>
      </c>
      <c r="C35" s="5" t="s">
        <v>27</v>
      </c>
      <c r="D35" s="408">
        <v>162937.1</v>
      </c>
      <c r="E35" s="379">
        <v>154688.61000000002</v>
      </c>
      <c r="F35" s="72"/>
      <c r="G35" s="242"/>
      <c r="H35" s="242"/>
      <c r="I35" s="72"/>
      <c r="J35" s="74"/>
    </row>
    <row r="36" spans="2:10" ht="13">
      <c r="B36" s="105" t="s">
        <v>9</v>
      </c>
      <c r="C36" s="5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05" t="s">
        <v>29</v>
      </c>
      <c r="C37" s="5" t="s">
        <v>30</v>
      </c>
      <c r="D37" s="408">
        <v>0</v>
      </c>
      <c r="E37" s="379">
        <v>0</v>
      </c>
      <c r="F37" s="72"/>
      <c r="G37" s="242"/>
      <c r="H37" s="242"/>
      <c r="I37" s="72"/>
      <c r="J37" s="74"/>
    </row>
    <row r="38" spans="2:10" ht="13">
      <c r="B38" s="105" t="s">
        <v>31</v>
      </c>
      <c r="C38" s="5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06" t="s">
        <v>33</v>
      </c>
      <c r="C39" s="11" t="s">
        <v>34</v>
      </c>
      <c r="D39" s="409">
        <v>214079.31</v>
      </c>
      <c r="E39" s="381">
        <v>75321.88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19267632.84</v>
      </c>
      <c r="E40" s="411">
        <v>-15531575.4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v>101145768.61000001</v>
      </c>
      <c r="E41" s="404">
        <f>E26+E27+E40</f>
        <v>79256379.000000015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8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6394336.3698000005</v>
      </c>
      <c r="E47" s="283">
        <v>5946694.8370000003</v>
      </c>
      <c r="G47" s="160"/>
    </row>
    <row r="48" spans="2:10">
      <c r="B48" s="124" t="s">
        <v>6</v>
      </c>
      <c r="C48" s="21" t="s">
        <v>41</v>
      </c>
      <c r="D48" s="311">
        <v>5946694.8370000003</v>
      </c>
      <c r="E48" s="283">
        <v>5513950.3644000003</v>
      </c>
      <c r="G48" s="201"/>
      <c r="I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03" t="s">
        <v>4</v>
      </c>
      <c r="C50" s="14" t="s">
        <v>40</v>
      </c>
      <c r="D50" s="311">
        <v>13.9064</v>
      </c>
      <c r="E50" s="283">
        <v>17.008700000000001</v>
      </c>
      <c r="G50" s="180"/>
    </row>
    <row r="51" spans="2:7">
      <c r="B51" s="103" t="s">
        <v>6</v>
      </c>
      <c r="C51" s="14" t="s">
        <v>111</v>
      </c>
      <c r="D51" s="311">
        <v>13.903499999999999</v>
      </c>
      <c r="E51" s="283">
        <v>12.783300000000001</v>
      </c>
      <c r="G51" s="180"/>
    </row>
    <row r="52" spans="2:7" ht="12.75" customHeight="1">
      <c r="B52" s="103" t="s">
        <v>8</v>
      </c>
      <c r="C52" s="14" t="s">
        <v>112</v>
      </c>
      <c r="D52" s="311">
        <v>17.644400000000001</v>
      </c>
      <c r="E52" s="283">
        <v>17.351099999999999</v>
      </c>
    </row>
    <row r="53" spans="2:7" ht="13" thickBot="1">
      <c r="B53" s="104" t="s">
        <v>9</v>
      </c>
      <c r="C53" s="16" t="s">
        <v>41</v>
      </c>
      <c r="D53" s="309">
        <v>17.008700000000001</v>
      </c>
      <c r="E53" s="267">
        <v>14.373799999999999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79592228.340000004</v>
      </c>
      <c r="E58" s="30">
        <f>D58/E21</f>
        <v>1.0042375054757422</v>
      </c>
    </row>
    <row r="59" spans="2:7" ht="25">
      <c r="B59" s="194" t="s">
        <v>4</v>
      </c>
      <c r="C59" s="195" t="s">
        <v>44</v>
      </c>
      <c r="D59" s="80">
        <v>0</v>
      </c>
      <c r="E59" s="81">
        <v>0</v>
      </c>
    </row>
    <row r="60" spans="2:7" ht="24" customHeight="1">
      <c r="B60" s="192" t="s">
        <v>6</v>
      </c>
      <c r="C60" s="193" t="s">
        <v>45</v>
      </c>
      <c r="D60" s="78">
        <v>0</v>
      </c>
      <c r="E60" s="79">
        <v>0</v>
      </c>
    </row>
    <row r="61" spans="2:7">
      <c r="B61" s="192" t="s">
        <v>8</v>
      </c>
      <c r="C61" s="193" t="s">
        <v>46</v>
      </c>
      <c r="D61" s="78">
        <v>0</v>
      </c>
      <c r="E61" s="79">
        <v>0</v>
      </c>
    </row>
    <row r="62" spans="2:7">
      <c r="B62" s="192" t="s">
        <v>9</v>
      </c>
      <c r="C62" s="193" t="s">
        <v>47</v>
      </c>
      <c r="D62" s="78">
        <v>0</v>
      </c>
      <c r="E62" s="79">
        <v>0</v>
      </c>
    </row>
    <row r="63" spans="2:7">
      <c r="B63" s="192" t="s">
        <v>29</v>
      </c>
      <c r="C63" s="193" t="s">
        <v>48</v>
      </c>
      <c r="D63" s="78">
        <v>0</v>
      </c>
      <c r="E63" s="79">
        <v>0</v>
      </c>
    </row>
    <row r="64" spans="2:7">
      <c r="B64" s="194" t="s">
        <v>31</v>
      </c>
      <c r="C64" s="195" t="s">
        <v>49</v>
      </c>
      <c r="D64" s="80">
        <f>E12</f>
        <v>79592228.340000004</v>
      </c>
      <c r="E64" s="81">
        <f>D64/E21</f>
        <v>1.0042375054757422</v>
      </c>
    </row>
    <row r="65" spans="2:5">
      <c r="B65" s="194" t="s">
        <v>33</v>
      </c>
      <c r="C65" s="195" t="s">
        <v>115</v>
      </c>
      <c r="D65" s="80">
        <v>0</v>
      </c>
      <c r="E65" s="81">
        <v>0</v>
      </c>
    </row>
    <row r="66" spans="2:5">
      <c r="B66" s="194" t="s">
        <v>50</v>
      </c>
      <c r="C66" s="195" t="s">
        <v>51</v>
      </c>
      <c r="D66" s="80">
        <v>0</v>
      </c>
      <c r="E66" s="81">
        <v>0</v>
      </c>
    </row>
    <row r="67" spans="2:5">
      <c r="B67" s="192" t="s">
        <v>52</v>
      </c>
      <c r="C67" s="193" t="s">
        <v>53</v>
      </c>
      <c r="D67" s="78">
        <v>0</v>
      </c>
      <c r="E67" s="79">
        <v>0</v>
      </c>
    </row>
    <row r="68" spans="2:5">
      <c r="B68" s="192" t="s">
        <v>54</v>
      </c>
      <c r="C68" s="193" t="s">
        <v>55</v>
      </c>
      <c r="D68" s="78">
        <v>0</v>
      </c>
      <c r="E68" s="79">
        <v>0</v>
      </c>
    </row>
    <row r="69" spans="2:5">
      <c r="B69" s="192" t="s">
        <v>56</v>
      </c>
      <c r="C69" s="193" t="s">
        <v>57</v>
      </c>
      <c r="D69" s="238">
        <v>0</v>
      </c>
      <c r="E69" s="79">
        <v>0</v>
      </c>
    </row>
    <row r="70" spans="2:5">
      <c r="B70" s="235" t="s">
        <v>58</v>
      </c>
      <c r="C70" s="23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f>E13</f>
        <v>28.63</v>
      </c>
      <c r="E71" s="66">
        <f>D71/E21</f>
        <v>3.6123275326519775E-7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f>D72/E21</f>
        <v>0</v>
      </c>
    </row>
    <row r="73" spans="2:5" ht="13">
      <c r="B73" s="133" t="s">
        <v>62</v>
      </c>
      <c r="C73" s="23" t="s">
        <v>65</v>
      </c>
      <c r="D73" s="24">
        <f>E17</f>
        <v>335877.97</v>
      </c>
      <c r="E73" s="25">
        <f>D73/E21</f>
        <v>4.2378667084954757E-3</v>
      </c>
    </row>
    <row r="74" spans="2:5" ht="13">
      <c r="B74" s="131" t="s">
        <v>64</v>
      </c>
      <c r="C74" s="122" t="s">
        <v>66</v>
      </c>
      <c r="D74" s="123">
        <f>D58+D72-D73+D71</f>
        <v>79256379</v>
      </c>
      <c r="E74" s="66">
        <f>E58+E72-E73</f>
        <v>0.99999963876724673</v>
      </c>
    </row>
    <row r="75" spans="2:5">
      <c r="B75" s="192" t="s">
        <v>4</v>
      </c>
      <c r="C75" s="193" t="s">
        <v>67</v>
      </c>
      <c r="D75" s="78">
        <f>D74</f>
        <v>79256379</v>
      </c>
      <c r="E75" s="79">
        <f>E74</f>
        <v>0.99999963876724673</v>
      </c>
    </row>
    <row r="76" spans="2:5">
      <c r="B76" s="192" t="s">
        <v>6</v>
      </c>
      <c r="C76" s="193" t="s">
        <v>116</v>
      </c>
      <c r="D76" s="78">
        <v>0</v>
      </c>
      <c r="E76" s="79">
        <v>0</v>
      </c>
    </row>
    <row r="77" spans="2:5" ht="13" thickBot="1">
      <c r="B77" s="196" t="s">
        <v>8</v>
      </c>
      <c r="C77" s="197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5" right="0.75" top="0.52" bottom="0.51" header="0.5" footer="0.5"/>
  <pageSetup paperSize="9" scale="70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Arkusz2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0.1796875" customWidth="1"/>
    <col min="9" max="9" width="13.26953125" customWidth="1"/>
    <col min="10" max="10" width="13.54296875" customWidth="1"/>
    <col min="11" max="11" width="16.81640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88"/>
      <c r="C4" s="8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71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203" t="s">
        <v>106</v>
      </c>
      <c r="D11" s="391">
        <v>12817220.580000002</v>
      </c>
      <c r="E11" s="392">
        <f>SUM(E12:E14)</f>
        <v>8832410.5100000016</v>
      </c>
    </row>
    <row r="12" spans="2:12">
      <c r="B12" s="107" t="s">
        <v>4</v>
      </c>
      <c r="C12" s="204" t="s">
        <v>5</v>
      </c>
      <c r="D12" s="393">
        <v>12816933.350000001</v>
      </c>
      <c r="E12" s="394">
        <v>8826397.1000000015</v>
      </c>
      <c r="G12" s="72"/>
    </row>
    <row r="13" spans="2:12">
      <c r="B13" s="107" t="s">
        <v>6</v>
      </c>
      <c r="C13" s="204" t="s">
        <v>7</v>
      </c>
      <c r="D13" s="395">
        <v>287.23</v>
      </c>
      <c r="E13" s="396">
        <v>6013.41</v>
      </c>
    </row>
    <row r="14" spans="2:12">
      <c r="B14" s="107" t="s">
        <v>8</v>
      </c>
      <c r="C14" s="204" t="s">
        <v>10</v>
      </c>
      <c r="D14" s="395">
        <v>0</v>
      </c>
      <c r="E14" s="396">
        <v>0</v>
      </c>
    </row>
    <row r="15" spans="2:12">
      <c r="B15" s="107" t="s">
        <v>103</v>
      </c>
      <c r="C15" s="204" t="s">
        <v>11</v>
      </c>
      <c r="D15" s="395">
        <v>0</v>
      </c>
      <c r="E15" s="396">
        <v>0</v>
      </c>
    </row>
    <row r="16" spans="2:12">
      <c r="B16" s="108" t="s">
        <v>104</v>
      </c>
      <c r="C16" s="205" t="s">
        <v>12</v>
      </c>
      <c r="D16" s="397">
        <v>0</v>
      </c>
      <c r="E16" s="398">
        <v>0</v>
      </c>
    </row>
    <row r="17" spans="2:11" ht="13">
      <c r="B17" s="8" t="s">
        <v>13</v>
      </c>
      <c r="C17" s="206" t="s">
        <v>65</v>
      </c>
      <c r="D17" s="399">
        <v>78873.600000000006</v>
      </c>
      <c r="E17" s="400">
        <f>E18</f>
        <v>14442.07</v>
      </c>
    </row>
    <row r="18" spans="2:11">
      <c r="B18" s="107" t="s">
        <v>4</v>
      </c>
      <c r="C18" s="204" t="s">
        <v>11</v>
      </c>
      <c r="D18" s="397">
        <v>78873.600000000006</v>
      </c>
      <c r="E18" s="398">
        <v>14442.07</v>
      </c>
    </row>
    <row r="19" spans="2:11" ht="15" customHeight="1">
      <c r="B19" s="107" t="s">
        <v>6</v>
      </c>
      <c r="C19" s="204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12738346.980000002</v>
      </c>
      <c r="E21" s="404">
        <f>E11-E17</f>
        <v>8817968.4400000013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89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11419189.729999999</v>
      </c>
      <c r="E26" s="406">
        <f>D21</f>
        <v>12738346.980000002</v>
      </c>
      <c r="G26" s="74"/>
    </row>
    <row r="27" spans="2:11" ht="13">
      <c r="B27" s="8" t="s">
        <v>17</v>
      </c>
      <c r="C27" s="9" t="s">
        <v>108</v>
      </c>
      <c r="D27" s="407">
        <v>-634869.24999999988</v>
      </c>
      <c r="E27" s="376">
        <v>-2529435.33</v>
      </c>
      <c r="F27" s="72"/>
      <c r="G27" s="242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516566.63</v>
      </c>
      <c r="E28" s="377">
        <v>170642.09</v>
      </c>
      <c r="F28" s="72"/>
      <c r="G28" s="242"/>
      <c r="H28" s="242"/>
      <c r="I28" s="72"/>
      <c r="J28" s="74"/>
    </row>
    <row r="29" spans="2:11" ht="13">
      <c r="B29" s="105" t="s">
        <v>4</v>
      </c>
      <c r="C29" s="5" t="s">
        <v>20</v>
      </c>
      <c r="D29" s="408">
        <v>206206.98</v>
      </c>
      <c r="E29" s="379">
        <v>7198.2</v>
      </c>
      <c r="F29" s="72"/>
      <c r="G29" s="242"/>
      <c r="H29" s="242"/>
      <c r="I29" s="72"/>
      <c r="J29" s="74"/>
    </row>
    <row r="30" spans="2:11" ht="13">
      <c r="B30" s="105" t="s">
        <v>6</v>
      </c>
      <c r="C30" s="5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1" ht="13">
      <c r="B31" s="105" t="s">
        <v>8</v>
      </c>
      <c r="C31" s="5" t="s">
        <v>22</v>
      </c>
      <c r="D31" s="408">
        <v>310359.65000000002</v>
      </c>
      <c r="E31" s="379">
        <v>163443.88999999998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1151435.8799999999</v>
      </c>
      <c r="E32" s="377">
        <v>2700077.42</v>
      </c>
      <c r="F32" s="72"/>
      <c r="G32" s="242"/>
      <c r="H32" s="242"/>
      <c r="I32" s="72"/>
      <c r="J32" s="74"/>
    </row>
    <row r="33" spans="2:10" ht="13">
      <c r="B33" s="105" t="s">
        <v>4</v>
      </c>
      <c r="C33" s="5" t="s">
        <v>25</v>
      </c>
      <c r="D33" s="408">
        <v>832501.7</v>
      </c>
      <c r="E33" s="379">
        <v>2549640.1800000002</v>
      </c>
      <c r="F33" s="72"/>
      <c r="G33" s="242"/>
      <c r="H33" s="242"/>
      <c r="I33" s="72"/>
      <c r="J33" s="74"/>
    </row>
    <row r="34" spans="2:10" ht="13">
      <c r="B34" s="105" t="s">
        <v>6</v>
      </c>
      <c r="C34" s="5" t="s">
        <v>26</v>
      </c>
      <c r="D34" s="408">
        <v>119637.3</v>
      </c>
      <c r="E34" s="379">
        <v>48250.75</v>
      </c>
      <c r="F34" s="72"/>
      <c r="G34" s="242"/>
      <c r="H34" s="242"/>
      <c r="I34" s="72"/>
      <c r="J34" s="74"/>
    </row>
    <row r="35" spans="2:10" ht="13">
      <c r="B35" s="105" t="s">
        <v>8</v>
      </c>
      <c r="C35" s="5" t="s">
        <v>27</v>
      </c>
      <c r="D35" s="408">
        <v>20477.89</v>
      </c>
      <c r="E35" s="379">
        <v>20159.64</v>
      </c>
      <c r="F35" s="72"/>
      <c r="G35" s="242"/>
      <c r="H35" s="242"/>
      <c r="I35" s="72"/>
      <c r="J35" s="74"/>
    </row>
    <row r="36" spans="2:10" ht="13">
      <c r="B36" s="105" t="s">
        <v>9</v>
      </c>
      <c r="C36" s="5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05" t="s">
        <v>29</v>
      </c>
      <c r="C37" s="5" t="s">
        <v>30</v>
      </c>
      <c r="D37" s="408">
        <v>0</v>
      </c>
      <c r="E37" s="379">
        <v>0</v>
      </c>
      <c r="F37" s="72"/>
      <c r="G37" s="242"/>
      <c r="H37" s="242"/>
      <c r="I37" s="72"/>
      <c r="J37" s="74"/>
    </row>
    <row r="38" spans="2:10" ht="13">
      <c r="B38" s="105" t="s">
        <v>31</v>
      </c>
      <c r="C38" s="5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06" t="s">
        <v>33</v>
      </c>
      <c r="C39" s="11" t="s">
        <v>34</v>
      </c>
      <c r="D39" s="409">
        <v>178818.99</v>
      </c>
      <c r="E39" s="381">
        <v>82026.850000000006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1954026.5</v>
      </c>
      <c r="E40" s="411">
        <v>-1390943.21</v>
      </c>
      <c r="G40" s="74"/>
    </row>
    <row r="41" spans="2:10" ht="13.5" thickBot="1">
      <c r="B41" s="100" t="s">
        <v>37</v>
      </c>
      <c r="C41" s="101" t="s">
        <v>38</v>
      </c>
      <c r="D41" s="412">
        <v>12738346.98</v>
      </c>
      <c r="E41" s="404">
        <f>E26+E27+E40</f>
        <v>8817968.4400000013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8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659862.69909999997</v>
      </c>
      <c r="E47" s="283">
        <v>626182.80649999995</v>
      </c>
      <c r="G47" s="72"/>
    </row>
    <row r="48" spans="2:10">
      <c r="B48" s="124" t="s">
        <v>6</v>
      </c>
      <c r="C48" s="21" t="s">
        <v>41</v>
      </c>
      <c r="D48" s="311">
        <v>626182.80649999995</v>
      </c>
      <c r="E48" s="283">
        <v>490630.5747</v>
      </c>
      <c r="G48" s="160"/>
      <c r="I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03" t="s">
        <v>4</v>
      </c>
      <c r="C50" s="14" t="s">
        <v>40</v>
      </c>
      <c r="D50" s="311">
        <v>17.305399999999999</v>
      </c>
      <c r="E50" s="283">
        <v>20.3429</v>
      </c>
      <c r="G50" s="180"/>
    </row>
    <row r="51" spans="2:7">
      <c r="B51" s="103" t="s">
        <v>6</v>
      </c>
      <c r="C51" s="14" t="s">
        <v>111</v>
      </c>
      <c r="D51" s="311">
        <v>17.3018</v>
      </c>
      <c r="E51" s="283">
        <v>17.585000000000001</v>
      </c>
      <c r="G51" s="180"/>
    </row>
    <row r="52" spans="2:7" ht="12.75" customHeight="1">
      <c r="B52" s="103" t="s">
        <v>8</v>
      </c>
      <c r="C52" s="14" t="s">
        <v>112</v>
      </c>
      <c r="D52" s="311">
        <v>21.015999999999998</v>
      </c>
      <c r="E52" s="283">
        <v>20.3429</v>
      </c>
    </row>
    <row r="53" spans="2:7" ht="13" thickBot="1">
      <c r="B53" s="104" t="s">
        <v>9</v>
      </c>
      <c r="C53" s="16" t="s">
        <v>41</v>
      </c>
      <c r="D53" s="309">
        <v>20.3429</v>
      </c>
      <c r="E53" s="267">
        <v>17.9727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8826397.1000000015</v>
      </c>
      <c r="E58" s="30">
        <f>D58/E21</f>
        <v>1.0009558505518987</v>
      </c>
    </row>
    <row r="59" spans="2:7" ht="25">
      <c r="B59" s="194" t="s">
        <v>4</v>
      </c>
      <c r="C59" s="195" t="s">
        <v>44</v>
      </c>
      <c r="D59" s="80">
        <v>0</v>
      </c>
      <c r="E59" s="81">
        <v>0</v>
      </c>
    </row>
    <row r="60" spans="2:7" ht="24" customHeight="1">
      <c r="B60" s="192" t="s">
        <v>6</v>
      </c>
      <c r="C60" s="193" t="s">
        <v>45</v>
      </c>
      <c r="D60" s="78">
        <v>0</v>
      </c>
      <c r="E60" s="79">
        <v>0</v>
      </c>
    </row>
    <row r="61" spans="2:7">
      <c r="B61" s="192" t="s">
        <v>8</v>
      </c>
      <c r="C61" s="193" t="s">
        <v>46</v>
      </c>
      <c r="D61" s="78">
        <v>0</v>
      </c>
      <c r="E61" s="79">
        <v>0</v>
      </c>
    </row>
    <row r="62" spans="2:7">
      <c r="B62" s="192" t="s">
        <v>9</v>
      </c>
      <c r="C62" s="193" t="s">
        <v>47</v>
      </c>
      <c r="D62" s="78">
        <v>0</v>
      </c>
      <c r="E62" s="79">
        <v>0</v>
      </c>
    </row>
    <row r="63" spans="2:7">
      <c r="B63" s="192" t="s">
        <v>29</v>
      </c>
      <c r="C63" s="193" t="s">
        <v>48</v>
      </c>
      <c r="D63" s="78">
        <v>0</v>
      </c>
      <c r="E63" s="79">
        <v>0</v>
      </c>
    </row>
    <row r="64" spans="2:7">
      <c r="B64" s="194" t="s">
        <v>31</v>
      </c>
      <c r="C64" s="195" t="s">
        <v>49</v>
      </c>
      <c r="D64" s="80">
        <f>E12</f>
        <v>8826397.1000000015</v>
      </c>
      <c r="E64" s="81">
        <f>D64/E21</f>
        <v>1.0009558505518987</v>
      </c>
    </row>
    <row r="65" spans="2:5">
      <c r="B65" s="194" t="s">
        <v>33</v>
      </c>
      <c r="C65" s="195" t="s">
        <v>115</v>
      </c>
      <c r="D65" s="80">
        <v>0</v>
      </c>
      <c r="E65" s="81">
        <v>0</v>
      </c>
    </row>
    <row r="66" spans="2:5">
      <c r="B66" s="194" t="s">
        <v>50</v>
      </c>
      <c r="C66" s="195" t="s">
        <v>51</v>
      </c>
      <c r="D66" s="80">
        <v>0</v>
      </c>
      <c r="E66" s="81">
        <v>0</v>
      </c>
    </row>
    <row r="67" spans="2:5">
      <c r="B67" s="192" t="s">
        <v>52</v>
      </c>
      <c r="C67" s="193" t="s">
        <v>53</v>
      </c>
      <c r="D67" s="78">
        <v>0</v>
      </c>
      <c r="E67" s="79">
        <v>0</v>
      </c>
    </row>
    <row r="68" spans="2:5">
      <c r="B68" s="192" t="s">
        <v>54</v>
      </c>
      <c r="C68" s="193" t="s">
        <v>55</v>
      </c>
      <c r="D68" s="78">
        <v>0</v>
      </c>
      <c r="E68" s="79">
        <v>0</v>
      </c>
    </row>
    <row r="69" spans="2:5">
      <c r="B69" s="192" t="s">
        <v>56</v>
      </c>
      <c r="C69" s="193" t="s">
        <v>57</v>
      </c>
      <c r="D69" s="238">
        <v>0</v>
      </c>
      <c r="E69" s="79">
        <v>0</v>
      </c>
    </row>
    <row r="70" spans="2:5">
      <c r="B70" s="235" t="s">
        <v>58</v>
      </c>
      <c r="C70" s="23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f>E13</f>
        <v>6013.41</v>
      </c>
      <c r="E71" s="66">
        <f>D71/E21</f>
        <v>6.8194959427638857E-4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f>E17</f>
        <v>14442.07</v>
      </c>
      <c r="E73" s="25">
        <f>D73/E21</f>
        <v>1.6378001461751657E-3</v>
      </c>
    </row>
    <row r="74" spans="2:5" ht="13">
      <c r="B74" s="131" t="s">
        <v>64</v>
      </c>
      <c r="C74" s="122" t="s">
        <v>66</v>
      </c>
      <c r="D74" s="123">
        <f>D58+D72-D73+D71</f>
        <v>8817968.4400000013</v>
      </c>
      <c r="E74" s="66">
        <f>E58+E71+E72-E73</f>
        <v>1</v>
      </c>
    </row>
    <row r="75" spans="2:5">
      <c r="B75" s="192" t="s">
        <v>4</v>
      </c>
      <c r="C75" s="193" t="s">
        <v>67</v>
      </c>
      <c r="D75" s="78">
        <f>D74</f>
        <v>8817968.4400000013</v>
      </c>
      <c r="E75" s="79">
        <f>E74</f>
        <v>1</v>
      </c>
    </row>
    <row r="76" spans="2:5">
      <c r="B76" s="192" t="s">
        <v>6</v>
      </c>
      <c r="C76" s="193" t="s">
        <v>116</v>
      </c>
      <c r="D76" s="78">
        <v>0</v>
      </c>
      <c r="E76" s="79">
        <v>0</v>
      </c>
    </row>
    <row r="77" spans="2:5" ht="13" thickBot="1">
      <c r="B77" s="196" t="s">
        <v>8</v>
      </c>
      <c r="C77" s="197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6999999999999995" right="0.75" top="0.56999999999999995" bottom="0.43" header="0.5" footer="0.5"/>
  <pageSetup paperSize="9" scale="70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Arkusz2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3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8"/>
      <c r="C4" s="8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72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203" t="s">
        <v>106</v>
      </c>
      <c r="D11" s="391">
        <v>9346445.9700000007</v>
      </c>
      <c r="E11" s="392">
        <f>SUM(E12:E14)</f>
        <v>7104796.8099999996</v>
      </c>
      <c r="J11" s="67"/>
    </row>
    <row r="12" spans="2:12">
      <c r="B12" s="107" t="s">
        <v>4</v>
      </c>
      <c r="C12" s="204" t="s">
        <v>5</v>
      </c>
      <c r="D12" s="393">
        <v>9346445.9700000007</v>
      </c>
      <c r="E12" s="394">
        <v>7104796.8099999996</v>
      </c>
      <c r="G12" s="72"/>
    </row>
    <row r="13" spans="2:12">
      <c r="B13" s="107" t="s">
        <v>6</v>
      </c>
      <c r="C13" s="204" t="s">
        <v>7</v>
      </c>
      <c r="D13" s="395">
        <v>0</v>
      </c>
      <c r="E13" s="396">
        <v>0</v>
      </c>
    </row>
    <row r="14" spans="2:12">
      <c r="B14" s="107" t="s">
        <v>8</v>
      </c>
      <c r="C14" s="204" t="s">
        <v>10</v>
      </c>
      <c r="D14" s="395">
        <v>0</v>
      </c>
      <c r="E14" s="396">
        <v>0</v>
      </c>
    </row>
    <row r="15" spans="2:12">
      <c r="B15" s="107" t="s">
        <v>103</v>
      </c>
      <c r="C15" s="204" t="s">
        <v>11</v>
      </c>
      <c r="D15" s="395">
        <v>0</v>
      </c>
      <c r="E15" s="396">
        <v>0</v>
      </c>
    </row>
    <row r="16" spans="2:12">
      <c r="B16" s="108" t="s">
        <v>104</v>
      </c>
      <c r="C16" s="205" t="s">
        <v>12</v>
      </c>
      <c r="D16" s="397">
        <v>0</v>
      </c>
      <c r="E16" s="398">
        <v>0</v>
      </c>
    </row>
    <row r="17" spans="2:11" ht="13">
      <c r="B17" s="8" t="s">
        <v>13</v>
      </c>
      <c r="C17" s="206" t="s">
        <v>65</v>
      </c>
      <c r="D17" s="399">
        <v>17844.71</v>
      </c>
      <c r="E17" s="400">
        <f>E18</f>
        <v>23668.38</v>
      </c>
    </row>
    <row r="18" spans="2:11">
      <c r="B18" s="107" t="s">
        <v>4</v>
      </c>
      <c r="C18" s="204" t="s">
        <v>11</v>
      </c>
      <c r="D18" s="397">
        <v>17844.71</v>
      </c>
      <c r="E18" s="398">
        <v>23668.38</v>
      </c>
    </row>
    <row r="19" spans="2:11" ht="15" customHeight="1">
      <c r="B19" s="107" t="s">
        <v>6</v>
      </c>
      <c r="C19" s="204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9328601.2599999998</v>
      </c>
      <c r="E21" s="404">
        <f>E11-E17</f>
        <v>7081128.4299999997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89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11531790.84</v>
      </c>
      <c r="E26" s="406">
        <f>D21</f>
        <v>9328601.2599999998</v>
      </c>
      <c r="G26" s="74"/>
    </row>
    <row r="27" spans="2:11" ht="13">
      <c r="B27" s="8" t="s">
        <v>17</v>
      </c>
      <c r="C27" s="9" t="s">
        <v>108</v>
      </c>
      <c r="D27" s="407">
        <v>-737870.14</v>
      </c>
      <c r="E27" s="376">
        <v>-466005.98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155281.4</v>
      </c>
      <c r="E28" s="377">
        <v>0.53</v>
      </c>
      <c r="F28" s="72"/>
      <c r="G28" s="242"/>
      <c r="H28" s="242"/>
      <c r="I28" s="72"/>
      <c r="J28" s="74"/>
    </row>
    <row r="29" spans="2:11" ht="13">
      <c r="B29" s="105" t="s">
        <v>4</v>
      </c>
      <c r="C29" s="5" t="s">
        <v>20</v>
      </c>
      <c r="D29" s="408">
        <v>0</v>
      </c>
      <c r="E29" s="379">
        <v>0</v>
      </c>
      <c r="F29" s="72"/>
      <c r="G29" s="242"/>
      <c r="H29" s="242"/>
      <c r="I29" s="72"/>
      <c r="J29" s="74"/>
    </row>
    <row r="30" spans="2:11" ht="13">
      <c r="B30" s="105" t="s">
        <v>6</v>
      </c>
      <c r="C30" s="5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1" ht="13">
      <c r="B31" s="105" t="s">
        <v>8</v>
      </c>
      <c r="C31" s="5" t="s">
        <v>22</v>
      </c>
      <c r="D31" s="408">
        <v>155281.4</v>
      </c>
      <c r="E31" s="379">
        <v>0.53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893151.54</v>
      </c>
      <c r="E32" s="377">
        <v>466006.51</v>
      </c>
      <c r="F32" s="72"/>
      <c r="G32" s="243"/>
      <c r="H32" s="242"/>
      <c r="I32" s="72"/>
      <c r="J32" s="74"/>
    </row>
    <row r="33" spans="2:10" ht="13">
      <c r="B33" s="105" t="s">
        <v>4</v>
      </c>
      <c r="C33" s="5" t="s">
        <v>25</v>
      </c>
      <c r="D33" s="408">
        <v>696653.13</v>
      </c>
      <c r="E33" s="379">
        <v>403347.34</v>
      </c>
      <c r="F33" s="72"/>
      <c r="G33" s="242"/>
      <c r="H33" s="242"/>
      <c r="I33" s="72"/>
      <c r="J33" s="74"/>
    </row>
    <row r="34" spans="2:10" ht="13">
      <c r="B34" s="105" t="s">
        <v>6</v>
      </c>
      <c r="C34" s="5" t="s">
        <v>26</v>
      </c>
      <c r="D34" s="408">
        <v>153321.17000000001</v>
      </c>
      <c r="E34" s="379">
        <v>48678.81</v>
      </c>
      <c r="F34" s="72"/>
      <c r="G34" s="242"/>
      <c r="H34" s="242"/>
      <c r="I34" s="72"/>
      <c r="J34" s="74"/>
    </row>
    <row r="35" spans="2:10" ht="13">
      <c r="B35" s="105" t="s">
        <v>8</v>
      </c>
      <c r="C35" s="5" t="s">
        <v>27</v>
      </c>
      <c r="D35" s="408">
        <v>18163.07</v>
      </c>
      <c r="E35" s="379">
        <v>13980.36</v>
      </c>
      <c r="F35" s="72"/>
      <c r="G35" s="242"/>
      <c r="H35" s="242"/>
      <c r="I35" s="72"/>
      <c r="J35" s="74"/>
    </row>
    <row r="36" spans="2:10" ht="13">
      <c r="B36" s="105" t="s">
        <v>9</v>
      </c>
      <c r="C36" s="5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05" t="s">
        <v>29</v>
      </c>
      <c r="C37" s="5" t="s">
        <v>30</v>
      </c>
      <c r="D37" s="408">
        <v>0</v>
      </c>
      <c r="E37" s="379">
        <v>0</v>
      </c>
      <c r="F37" s="72"/>
      <c r="G37" s="242"/>
      <c r="H37" s="242"/>
      <c r="I37" s="72"/>
      <c r="J37" s="74"/>
    </row>
    <row r="38" spans="2:10" ht="13">
      <c r="B38" s="105" t="s">
        <v>31</v>
      </c>
      <c r="C38" s="5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06" t="s">
        <v>33</v>
      </c>
      <c r="C39" s="11" t="s">
        <v>34</v>
      </c>
      <c r="D39" s="409">
        <v>25014.170000000002</v>
      </c>
      <c r="E39" s="381">
        <v>0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-1465319.44</v>
      </c>
      <c r="E40" s="411">
        <v>-1781466.85</v>
      </c>
      <c r="G40" s="74"/>
    </row>
    <row r="41" spans="2:10" ht="13.5" thickBot="1">
      <c r="B41" s="100" t="s">
        <v>37</v>
      </c>
      <c r="C41" s="101" t="s">
        <v>38</v>
      </c>
      <c r="D41" s="412">
        <v>9328601.2599999998</v>
      </c>
      <c r="E41" s="404">
        <f>E26+E27+E40</f>
        <v>7081128.4299999997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8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849395.17279999994</v>
      </c>
      <c r="E47" s="283">
        <v>792312.96759999997</v>
      </c>
      <c r="G47" s="72"/>
    </row>
    <row r="48" spans="2:10">
      <c r="B48" s="124" t="s">
        <v>6</v>
      </c>
      <c r="C48" s="21" t="s">
        <v>41</v>
      </c>
      <c r="D48" s="311">
        <v>792312.96759999997</v>
      </c>
      <c r="E48" s="283">
        <v>744492.00490000006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03" t="s">
        <v>4</v>
      </c>
      <c r="C50" s="14" t="s">
        <v>40</v>
      </c>
      <c r="D50" s="311">
        <v>13.576499999999999</v>
      </c>
      <c r="E50" s="283">
        <v>11.773899999999999</v>
      </c>
      <c r="G50" s="180"/>
    </row>
    <row r="51" spans="2:7">
      <c r="B51" s="103" t="s">
        <v>6</v>
      </c>
      <c r="C51" s="14" t="s">
        <v>111</v>
      </c>
      <c r="D51" s="311">
        <v>11.59</v>
      </c>
      <c r="E51" s="283">
        <v>7.7012999999999998</v>
      </c>
      <c r="G51" s="180"/>
    </row>
    <row r="52" spans="2:7" ht="12.75" customHeight="1">
      <c r="B52" s="103" t="s">
        <v>8</v>
      </c>
      <c r="C52" s="14" t="s">
        <v>112</v>
      </c>
      <c r="D52" s="311">
        <v>14.5459</v>
      </c>
      <c r="E52" s="283">
        <v>11.8048</v>
      </c>
    </row>
    <row r="53" spans="2:7" ht="13" thickBot="1">
      <c r="B53" s="104" t="s">
        <v>9</v>
      </c>
      <c r="C53" s="16" t="s">
        <v>41</v>
      </c>
      <c r="D53" s="309">
        <v>11.773899999999999</v>
      </c>
      <c r="E53" s="267">
        <v>9.5114000000000001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8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7104796.8099999996</v>
      </c>
      <c r="E58" s="30">
        <f>D58/E21</f>
        <v>1.0033424587950879</v>
      </c>
    </row>
    <row r="59" spans="2:7" ht="25">
      <c r="B59" s="194" t="s">
        <v>4</v>
      </c>
      <c r="C59" s="195" t="s">
        <v>44</v>
      </c>
      <c r="D59" s="80">
        <v>0</v>
      </c>
      <c r="E59" s="81">
        <v>0</v>
      </c>
    </row>
    <row r="60" spans="2:7" ht="24" customHeight="1">
      <c r="B60" s="192" t="s">
        <v>6</v>
      </c>
      <c r="C60" s="193" t="s">
        <v>45</v>
      </c>
      <c r="D60" s="78">
        <v>0</v>
      </c>
      <c r="E60" s="79">
        <v>0</v>
      </c>
    </row>
    <row r="61" spans="2:7">
      <c r="B61" s="192" t="s">
        <v>8</v>
      </c>
      <c r="C61" s="193" t="s">
        <v>46</v>
      </c>
      <c r="D61" s="78">
        <v>0</v>
      </c>
      <c r="E61" s="79">
        <v>0</v>
      </c>
    </row>
    <row r="62" spans="2:7">
      <c r="B62" s="192" t="s">
        <v>9</v>
      </c>
      <c r="C62" s="193" t="s">
        <v>47</v>
      </c>
      <c r="D62" s="78">
        <v>0</v>
      </c>
      <c r="E62" s="79">
        <v>0</v>
      </c>
    </row>
    <row r="63" spans="2:7">
      <c r="B63" s="192" t="s">
        <v>29</v>
      </c>
      <c r="C63" s="193" t="s">
        <v>48</v>
      </c>
      <c r="D63" s="78">
        <v>0</v>
      </c>
      <c r="E63" s="79">
        <v>0</v>
      </c>
    </row>
    <row r="64" spans="2:7">
      <c r="B64" s="194" t="s">
        <v>31</v>
      </c>
      <c r="C64" s="195" t="s">
        <v>49</v>
      </c>
      <c r="D64" s="80">
        <f>E12</f>
        <v>7104796.8099999996</v>
      </c>
      <c r="E64" s="81">
        <f>D64/E21</f>
        <v>1.0033424587950879</v>
      </c>
    </row>
    <row r="65" spans="2:5">
      <c r="B65" s="194" t="s">
        <v>33</v>
      </c>
      <c r="C65" s="195" t="s">
        <v>115</v>
      </c>
      <c r="D65" s="80">
        <v>0</v>
      </c>
      <c r="E65" s="81">
        <v>0</v>
      </c>
    </row>
    <row r="66" spans="2:5">
      <c r="B66" s="194" t="s">
        <v>50</v>
      </c>
      <c r="C66" s="195" t="s">
        <v>51</v>
      </c>
      <c r="D66" s="80">
        <v>0</v>
      </c>
      <c r="E66" s="81">
        <v>0</v>
      </c>
    </row>
    <row r="67" spans="2:5">
      <c r="B67" s="192" t="s">
        <v>52</v>
      </c>
      <c r="C67" s="193" t="s">
        <v>53</v>
      </c>
      <c r="D67" s="78">
        <v>0</v>
      </c>
      <c r="E67" s="79">
        <v>0</v>
      </c>
    </row>
    <row r="68" spans="2:5">
      <c r="B68" s="192" t="s">
        <v>54</v>
      </c>
      <c r="C68" s="193" t="s">
        <v>55</v>
      </c>
      <c r="D68" s="78">
        <v>0</v>
      </c>
      <c r="E68" s="79">
        <v>0</v>
      </c>
    </row>
    <row r="69" spans="2:5">
      <c r="B69" s="192" t="s">
        <v>56</v>
      </c>
      <c r="C69" s="193" t="s">
        <v>57</v>
      </c>
      <c r="D69" s="238">
        <v>0</v>
      </c>
      <c r="E69" s="79">
        <v>0</v>
      </c>
    </row>
    <row r="70" spans="2:5">
      <c r="B70" s="235" t="s">
        <v>58</v>
      </c>
      <c r="C70" s="23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f>D72/E21</f>
        <v>0</v>
      </c>
    </row>
    <row r="73" spans="2:5" ht="13">
      <c r="B73" s="133" t="s">
        <v>62</v>
      </c>
      <c r="C73" s="23" t="s">
        <v>65</v>
      </c>
      <c r="D73" s="24">
        <f>E17</f>
        <v>23668.38</v>
      </c>
      <c r="E73" s="25">
        <f>D73/E21</f>
        <v>3.3424587950878337E-3</v>
      </c>
    </row>
    <row r="74" spans="2:5" ht="13">
      <c r="B74" s="131" t="s">
        <v>64</v>
      </c>
      <c r="C74" s="122" t="s">
        <v>66</v>
      </c>
      <c r="D74" s="123">
        <f>D58-D73+D72</f>
        <v>7081128.4299999997</v>
      </c>
      <c r="E74" s="66">
        <f>E58+E72-E73</f>
        <v>1</v>
      </c>
    </row>
    <row r="75" spans="2:5">
      <c r="B75" s="192" t="s">
        <v>4</v>
      </c>
      <c r="C75" s="193" t="s">
        <v>67</v>
      </c>
      <c r="D75" s="78">
        <f>D74</f>
        <v>7081128.4299999997</v>
      </c>
      <c r="E75" s="79">
        <f>E74</f>
        <v>1</v>
      </c>
    </row>
    <row r="76" spans="2:5">
      <c r="B76" s="192" t="s">
        <v>6</v>
      </c>
      <c r="C76" s="193" t="s">
        <v>116</v>
      </c>
      <c r="D76" s="78">
        <v>0</v>
      </c>
      <c r="E76" s="79">
        <v>0</v>
      </c>
    </row>
    <row r="77" spans="2:5" ht="13" thickBot="1">
      <c r="B77" s="196" t="s">
        <v>8</v>
      </c>
      <c r="C77" s="197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" right="0.75" top="0.62" bottom="0.47" header="0.5" footer="0.5"/>
  <pageSetup paperSize="9" scale="70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Arkusz2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3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88"/>
      <c r="C4" s="8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73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203" t="s">
        <v>106</v>
      </c>
      <c r="D11" s="391">
        <v>1805374.8299999998</v>
      </c>
      <c r="E11" s="392">
        <f>SUM(E12:E14)</f>
        <v>1511445.2</v>
      </c>
      <c r="H11" s="72"/>
    </row>
    <row r="12" spans="2:12">
      <c r="B12" s="181" t="s">
        <v>4</v>
      </c>
      <c r="C12" s="239" t="s">
        <v>5</v>
      </c>
      <c r="D12" s="393">
        <v>1802377.19</v>
      </c>
      <c r="E12" s="394">
        <v>1504874.27</v>
      </c>
      <c r="G12" s="67"/>
      <c r="H12" s="72"/>
    </row>
    <row r="13" spans="2:12">
      <c r="B13" s="181" t="s">
        <v>6</v>
      </c>
      <c r="C13" s="239" t="s">
        <v>7</v>
      </c>
      <c r="D13" s="395">
        <v>2997.64</v>
      </c>
      <c r="E13" s="396">
        <v>1570.93</v>
      </c>
      <c r="H13" s="72"/>
    </row>
    <row r="14" spans="2:12">
      <c r="B14" s="181" t="s">
        <v>8</v>
      </c>
      <c r="C14" s="239" t="s">
        <v>10</v>
      </c>
      <c r="D14" s="395">
        <v>0</v>
      </c>
      <c r="E14" s="396">
        <f>E15</f>
        <v>5000</v>
      </c>
      <c r="H14" s="72"/>
    </row>
    <row r="15" spans="2:12">
      <c r="B15" s="181" t="s">
        <v>103</v>
      </c>
      <c r="C15" s="239" t="s">
        <v>11</v>
      </c>
      <c r="D15" s="395">
        <v>0</v>
      </c>
      <c r="E15" s="396">
        <v>5000</v>
      </c>
      <c r="H15" s="72"/>
    </row>
    <row r="16" spans="2:12">
      <c r="B16" s="184" t="s">
        <v>104</v>
      </c>
      <c r="C16" s="240" t="s">
        <v>12</v>
      </c>
      <c r="D16" s="397">
        <v>0</v>
      </c>
      <c r="E16" s="398">
        <v>0</v>
      </c>
      <c r="H16" s="72"/>
    </row>
    <row r="17" spans="2:11" ht="13">
      <c r="B17" s="8" t="s">
        <v>13</v>
      </c>
      <c r="C17" s="206" t="s">
        <v>65</v>
      </c>
      <c r="D17" s="399">
        <v>3001.57</v>
      </c>
      <c r="E17" s="400">
        <f>E18</f>
        <v>2600.48</v>
      </c>
    </row>
    <row r="18" spans="2:11">
      <c r="B18" s="181" t="s">
        <v>4</v>
      </c>
      <c r="C18" s="239" t="s">
        <v>11</v>
      </c>
      <c r="D18" s="397">
        <v>3001.57</v>
      </c>
      <c r="E18" s="398">
        <v>2600.48</v>
      </c>
    </row>
    <row r="19" spans="2:11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1802373.2599999998</v>
      </c>
      <c r="E21" s="404">
        <f>E11-E17</f>
        <v>1508844.72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1827172.88</v>
      </c>
      <c r="E26" s="406">
        <f>D21</f>
        <v>1802373.2599999998</v>
      </c>
      <c r="G26" s="74"/>
    </row>
    <row r="27" spans="2:11" ht="13">
      <c r="B27" s="8" t="s">
        <v>17</v>
      </c>
      <c r="C27" s="9" t="s">
        <v>108</v>
      </c>
      <c r="D27" s="407">
        <v>-145458.04</v>
      </c>
      <c r="E27" s="376">
        <v>-209621.43000000002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7.24</v>
      </c>
      <c r="F28" s="72"/>
      <c r="G28" s="24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24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7.24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145458.04</v>
      </c>
      <c r="E32" s="377">
        <v>209628.67</v>
      </c>
      <c r="F32" s="72"/>
      <c r="G32" s="243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102100.21</v>
      </c>
      <c r="E33" s="379">
        <v>75985.27</v>
      </c>
      <c r="F33" s="72"/>
      <c r="G33" s="24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18034.98</v>
      </c>
      <c r="E34" s="379">
        <v>107365.14</v>
      </c>
      <c r="F34" s="72"/>
      <c r="G34" s="24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25314.82</v>
      </c>
      <c r="E35" s="379">
        <v>26278.260000000002</v>
      </c>
      <c r="F35" s="72"/>
      <c r="G35" s="24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24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8.0299999999999994</v>
      </c>
      <c r="E39" s="381">
        <v>0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120658.42</v>
      </c>
      <c r="E40" s="411">
        <v>-83907.11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v>1802373.2599999998</v>
      </c>
      <c r="E41" s="404">
        <f>E26+E27+E40</f>
        <v>1508844.7199999997</v>
      </c>
      <c r="F41" s="77"/>
      <c r="G41" s="74"/>
      <c r="H41" s="24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261484.98209899999</v>
      </c>
      <c r="E47" s="283">
        <v>242150.52607600001</v>
      </c>
      <c r="G47" s="72"/>
    </row>
    <row r="48" spans="2:10">
      <c r="B48" s="194" t="s">
        <v>6</v>
      </c>
      <c r="C48" s="195" t="s">
        <v>41</v>
      </c>
      <c r="D48" s="311">
        <v>242150.52607600001</v>
      </c>
      <c r="E48" s="283">
        <v>214413.26478999999</v>
      </c>
      <c r="G48" s="160"/>
      <c r="I48" s="160"/>
    </row>
    <row r="49" spans="2:7" ht="13">
      <c r="B49" s="121" t="s">
        <v>23</v>
      </c>
      <c r="C49" s="125" t="s">
        <v>110</v>
      </c>
      <c r="D49" s="312"/>
      <c r="E49" s="283"/>
    </row>
    <row r="50" spans="2:7">
      <c r="B50" s="192" t="s">
        <v>4</v>
      </c>
      <c r="C50" s="193" t="s">
        <v>40</v>
      </c>
      <c r="D50" s="311">
        <v>6.9876779999999998</v>
      </c>
      <c r="E50" s="283">
        <v>7.4431940000000001</v>
      </c>
      <c r="G50" s="180"/>
    </row>
    <row r="51" spans="2:7">
      <c r="B51" s="192" t="s">
        <v>6</v>
      </c>
      <c r="C51" s="193" t="s">
        <v>111</v>
      </c>
      <c r="D51" s="311">
        <v>6.9865849999999998</v>
      </c>
      <c r="E51" s="283">
        <v>6.5436670000000001</v>
      </c>
      <c r="G51" s="180"/>
    </row>
    <row r="52" spans="2:7" ht="12.75" customHeight="1">
      <c r="B52" s="192" t="s">
        <v>8</v>
      </c>
      <c r="C52" s="193" t="s">
        <v>112</v>
      </c>
      <c r="D52" s="311">
        <v>7.8708710000000002</v>
      </c>
      <c r="E52" s="283">
        <v>7.9949450000000004</v>
      </c>
    </row>
    <row r="53" spans="2:7" ht="13" thickBot="1">
      <c r="B53" s="196" t="s">
        <v>9</v>
      </c>
      <c r="C53" s="197" t="s">
        <v>41</v>
      </c>
      <c r="D53" s="309">
        <v>7.4431940000000001</v>
      </c>
      <c r="E53" s="267">
        <v>7.0370869999999996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D64+D69</f>
        <v>1504874.27</v>
      </c>
      <c r="E58" s="30">
        <f>D58/E21</f>
        <v>0.99736854962782384</v>
      </c>
    </row>
    <row r="59" spans="2:7" ht="25">
      <c r="B59" s="194" t="s">
        <v>4</v>
      </c>
      <c r="C59" s="195" t="s">
        <v>44</v>
      </c>
      <c r="D59" s="80">
        <v>0</v>
      </c>
      <c r="E59" s="81">
        <v>0</v>
      </c>
    </row>
    <row r="60" spans="2:7" ht="24" customHeight="1">
      <c r="B60" s="192" t="s">
        <v>6</v>
      </c>
      <c r="C60" s="193" t="s">
        <v>45</v>
      </c>
      <c r="D60" s="78">
        <v>0</v>
      </c>
      <c r="E60" s="79">
        <v>0</v>
      </c>
    </row>
    <row r="61" spans="2:7">
      <c r="B61" s="192" t="s">
        <v>8</v>
      </c>
      <c r="C61" s="193" t="s">
        <v>46</v>
      </c>
      <c r="D61" s="78">
        <v>0</v>
      </c>
      <c r="E61" s="79">
        <v>0</v>
      </c>
    </row>
    <row r="62" spans="2:7">
      <c r="B62" s="192" t="s">
        <v>9</v>
      </c>
      <c r="C62" s="193" t="s">
        <v>47</v>
      </c>
      <c r="D62" s="78">
        <v>0</v>
      </c>
      <c r="E62" s="79">
        <v>0</v>
      </c>
    </row>
    <row r="63" spans="2:7">
      <c r="B63" s="192" t="s">
        <v>29</v>
      </c>
      <c r="C63" s="193" t="s">
        <v>48</v>
      </c>
      <c r="D63" s="78">
        <v>0</v>
      </c>
      <c r="E63" s="79">
        <v>0</v>
      </c>
    </row>
    <row r="64" spans="2:7">
      <c r="B64" s="194" t="s">
        <v>31</v>
      </c>
      <c r="C64" s="195" t="s">
        <v>49</v>
      </c>
      <c r="D64" s="80">
        <f>E12</f>
        <v>1504874.27</v>
      </c>
      <c r="E64" s="81">
        <f>D64/E21</f>
        <v>0.99736854962782384</v>
      </c>
    </row>
    <row r="65" spans="2:7">
      <c r="B65" s="194" t="s">
        <v>33</v>
      </c>
      <c r="C65" s="195" t="s">
        <v>115</v>
      </c>
      <c r="D65" s="80">
        <v>0</v>
      </c>
      <c r="E65" s="81">
        <v>0</v>
      </c>
      <c r="G65" s="72"/>
    </row>
    <row r="66" spans="2:7">
      <c r="B66" s="194" t="s">
        <v>50</v>
      </c>
      <c r="C66" s="195" t="s">
        <v>51</v>
      </c>
      <c r="D66" s="80">
        <v>0</v>
      </c>
      <c r="E66" s="81">
        <v>0</v>
      </c>
    </row>
    <row r="67" spans="2:7">
      <c r="B67" s="192" t="s">
        <v>52</v>
      </c>
      <c r="C67" s="193" t="s">
        <v>53</v>
      </c>
      <c r="D67" s="78">
        <v>0</v>
      </c>
      <c r="E67" s="79">
        <v>0</v>
      </c>
    </row>
    <row r="68" spans="2:7">
      <c r="B68" s="192" t="s">
        <v>54</v>
      </c>
      <c r="C68" s="193" t="s">
        <v>55</v>
      </c>
      <c r="D68" s="78">
        <v>0</v>
      </c>
      <c r="E68" s="79">
        <v>0</v>
      </c>
      <c r="G68" s="67"/>
    </row>
    <row r="69" spans="2:7" ht="14.5">
      <c r="B69" s="192" t="s">
        <v>56</v>
      </c>
      <c r="C69" s="193" t="s">
        <v>57</v>
      </c>
      <c r="D69" s="317">
        <v>0</v>
      </c>
      <c r="E69" s="79">
        <f>D69/E21</f>
        <v>0</v>
      </c>
    </row>
    <row r="70" spans="2:7">
      <c r="B70" s="235" t="s">
        <v>58</v>
      </c>
      <c r="C70" s="234" t="s">
        <v>59</v>
      </c>
      <c r="D70" s="115">
        <v>0</v>
      </c>
      <c r="E70" s="116">
        <v>0</v>
      </c>
    </row>
    <row r="71" spans="2:7" ht="13">
      <c r="B71" s="131" t="s">
        <v>23</v>
      </c>
      <c r="C71" s="122" t="s">
        <v>61</v>
      </c>
      <c r="D71" s="123">
        <f>E13</f>
        <v>1570.93</v>
      </c>
      <c r="E71" s="66">
        <f>D71/E21</f>
        <v>1.04114756089679E-3</v>
      </c>
    </row>
    <row r="72" spans="2:7" ht="13">
      <c r="B72" s="132" t="s">
        <v>60</v>
      </c>
      <c r="C72" s="118" t="s">
        <v>63</v>
      </c>
      <c r="D72" s="119">
        <f>E14</f>
        <v>5000</v>
      </c>
      <c r="E72" s="120">
        <f>D72/E21</f>
        <v>3.313793615555085E-3</v>
      </c>
    </row>
    <row r="73" spans="2:7" ht="13">
      <c r="B73" s="133" t="s">
        <v>62</v>
      </c>
      <c r="C73" s="23" t="s">
        <v>65</v>
      </c>
      <c r="D73" s="24">
        <f>E17</f>
        <v>2600.48</v>
      </c>
      <c r="E73" s="25">
        <f>D73/E21</f>
        <v>1.7234908042757376E-3</v>
      </c>
    </row>
    <row r="74" spans="2:7" ht="13">
      <c r="B74" s="131" t="s">
        <v>64</v>
      </c>
      <c r="C74" s="122" t="s">
        <v>66</v>
      </c>
      <c r="D74" s="123">
        <f>D58+D72-D73+D71</f>
        <v>1508844.72</v>
      </c>
      <c r="E74" s="66">
        <f>E58+E72-E73+E71</f>
        <v>1</v>
      </c>
    </row>
    <row r="75" spans="2:7">
      <c r="B75" s="192" t="s">
        <v>4</v>
      </c>
      <c r="C75" s="193" t="s">
        <v>67</v>
      </c>
      <c r="D75" s="78">
        <f>D74</f>
        <v>1508844.72</v>
      </c>
      <c r="E75" s="79">
        <f>E74</f>
        <v>1</v>
      </c>
    </row>
    <row r="76" spans="2:7">
      <c r="B76" s="192" t="s">
        <v>6</v>
      </c>
      <c r="C76" s="193" t="s">
        <v>116</v>
      </c>
      <c r="D76" s="78">
        <v>0</v>
      </c>
      <c r="E76" s="79">
        <v>0</v>
      </c>
    </row>
    <row r="77" spans="2:7" ht="13" thickBot="1">
      <c r="B77" s="196" t="s">
        <v>8</v>
      </c>
      <c r="C77" s="197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48" right="0.75" top="0.56999999999999995" bottom="0.4" header="0.5" footer="0.5"/>
  <pageSetup paperSize="9" scale="70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Arkusz2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88"/>
      <c r="C4" s="8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76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203" t="s">
        <v>106</v>
      </c>
      <c r="D11" s="391">
        <v>2434815.31</v>
      </c>
      <c r="E11" s="392">
        <f>SUM(E12:E14)</f>
        <v>1952254.33</v>
      </c>
    </row>
    <row r="12" spans="2:12">
      <c r="B12" s="107" t="s">
        <v>4</v>
      </c>
      <c r="C12" s="204" t="s">
        <v>5</v>
      </c>
      <c r="D12" s="393">
        <v>2430665.02</v>
      </c>
      <c r="E12" s="394">
        <v>1943614.1</v>
      </c>
      <c r="G12" s="67"/>
      <c r="H12" s="72"/>
    </row>
    <row r="13" spans="2:12">
      <c r="B13" s="107" t="s">
        <v>6</v>
      </c>
      <c r="C13" s="204" t="s">
        <v>7</v>
      </c>
      <c r="D13" s="395">
        <v>4150.29</v>
      </c>
      <c r="E13" s="396">
        <v>2640.23</v>
      </c>
      <c r="H13" s="72"/>
    </row>
    <row r="14" spans="2:12">
      <c r="B14" s="107" t="s">
        <v>8</v>
      </c>
      <c r="C14" s="204" t="s">
        <v>10</v>
      </c>
      <c r="D14" s="395">
        <v>0</v>
      </c>
      <c r="E14" s="396">
        <f>E15</f>
        <v>6000</v>
      </c>
      <c r="H14" s="72"/>
    </row>
    <row r="15" spans="2:12">
      <c r="B15" s="107" t="s">
        <v>103</v>
      </c>
      <c r="C15" s="204" t="s">
        <v>11</v>
      </c>
      <c r="D15" s="395">
        <v>0</v>
      </c>
      <c r="E15" s="396">
        <v>6000</v>
      </c>
      <c r="H15" s="72"/>
    </row>
    <row r="16" spans="2:12">
      <c r="B16" s="108" t="s">
        <v>104</v>
      </c>
      <c r="C16" s="205" t="s">
        <v>12</v>
      </c>
      <c r="D16" s="397">
        <v>0</v>
      </c>
      <c r="E16" s="398">
        <v>0</v>
      </c>
      <c r="H16" s="72"/>
    </row>
    <row r="17" spans="2:11" ht="13">
      <c r="B17" s="8" t="s">
        <v>13</v>
      </c>
      <c r="C17" s="206" t="s">
        <v>65</v>
      </c>
      <c r="D17" s="399">
        <v>3977.36</v>
      </c>
      <c r="E17" s="400">
        <f>E18</f>
        <v>3263.11</v>
      </c>
      <c r="H17" s="72"/>
    </row>
    <row r="18" spans="2:11">
      <c r="B18" s="107" t="s">
        <v>4</v>
      </c>
      <c r="C18" s="204" t="s">
        <v>11</v>
      </c>
      <c r="D18" s="397">
        <v>3977.36</v>
      </c>
      <c r="E18" s="398">
        <v>3263.11</v>
      </c>
    </row>
    <row r="19" spans="2:11" ht="15" customHeight="1">
      <c r="B19" s="107" t="s">
        <v>6</v>
      </c>
      <c r="C19" s="204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2430837.9500000002</v>
      </c>
      <c r="E21" s="404">
        <f>E11-E17</f>
        <v>1948991.22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89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2811658.8</v>
      </c>
      <c r="E26" s="406">
        <f>D21</f>
        <v>2430837.9500000002</v>
      </c>
      <c r="G26" s="74"/>
      <c r="H26" s="236"/>
    </row>
    <row r="27" spans="2:11" ht="13">
      <c r="B27" s="8" t="s">
        <v>17</v>
      </c>
      <c r="C27" s="9" t="s">
        <v>108</v>
      </c>
      <c r="D27" s="407">
        <v>-216797.17</v>
      </c>
      <c r="E27" s="376">
        <v>-434040.36000000004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1932.2</v>
      </c>
      <c r="E28" s="377">
        <v>70.41</v>
      </c>
      <c r="F28" s="72"/>
      <c r="G28" s="242"/>
      <c r="H28" s="242"/>
      <c r="I28" s="72"/>
      <c r="J28" s="74"/>
    </row>
    <row r="29" spans="2:11" ht="13">
      <c r="B29" s="105" t="s">
        <v>4</v>
      </c>
      <c r="C29" s="5" t="s">
        <v>20</v>
      </c>
      <c r="D29" s="408">
        <v>0</v>
      </c>
      <c r="E29" s="379">
        <v>42.83</v>
      </c>
      <c r="F29" s="72"/>
      <c r="G29" s="242"/>
      <c r="H29" s="242"/>
      <c r="I29" s="72"/>
      <c r="J29" s="74"/>
    </row>
    <row r="30" spans="2:11" ht="13">
      <c r="B30" s="105" t="s">
        <v>6</v>
      </c>
      <c r="C30" s="5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1" ht="13">
      <c r="B31" s="105" t="s">
        <v>8</v>
      </c>
      <c r="C31" s="5" t="s">
        <v>22</v>
      </c>
      <c r="D31" s="408">
        <v>1932.2</v>
      </c>
      <c r="E31" s="379">
        <v>27.58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218729.37000000002</v>
      </c>
      <c r="E32" s="377">
        <v>434110.77</v>
      </c>
      <c r="F32" s="72"/>
      <c r="G32" s="243"/>
      <c r="H32" s="242"/>
      <c r="I32" s="72"/>
      <c r="J32" s="74"/>
    </row>
    <row r="33" spans="2:10" ht="13">
      <c r="B33" s="105" t="s">
        <v>4</v>
      </c>
      <c r="C33" s="5" t="s">
        <v>25</v>
      </c>
      <c r="D33" s="408">
        <v>173182.17</v>
      </c>
      <c r="E33" s="379">
        <v>306788.68</v>
      </c>
      <c r="F33" s="72"/>
      <c r="G33" s="242"/>
      <c r="H33" s="242"/>
      <c r="I33" s="72"/>
      <c r="J33" s="74"/>
    </row>
    <row r="34" spans="2:10" ht="13">
      <c r="B34" s="105" t="s">
        <v>6</v>
      </c>
      <c r="C34" s="5" t="s">
        <v>26</v>
      </c>
      <c r="D34" s="408">
        <v>20366.32</v>
      </c>
      <c r="E34" s="379">
        <v>99693.47</v>
      </c>
      <c r="F34" s="72"/>
      <c r="G34" s="242"/>
      <c r="H34" s="242"/>
      <c r="I34" s="72"/>
      <c r="J34" s="74"/>
    </row>
    <row r="35" spans="2:10" ht="13">
      <c r="B35" s="105" t="s">
        <v>8</v>
      </c>
      <c r="C35" s="5" t="s">
        <v>27</v>
      </c>
      <c r="D35" s="408">
        <v>25180.880000000001</v>
      </c>
      <c r="E35" s="379">
        <v>27628.62</v>
      </c>
      <c r="F35" s="72"/>
      <c r="G35" s="242"/>
      <c r="H35" s="242"/>
      <c r="I35" s="72"/>
      <c r="J35" s="74"/>
    </row>
    <row r="36" spans="2:10" ht="13">
      <c r="B36" s="105" t="s">
        <v>9</v>
      </c>
      <c r="C36" s="5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05" t="s">
        <v>29</v>
      </c>
      <c r="C37" s="5" t="s">
        <v>30</v>
      </c>
      <c r="D37" s="408">
        <v>0</v>
      </c>
      <c r="E37" s="379">
        <v>0</v>
      </c>
      <c r="F37" s="72"/>
      <c r="G37" s="242"/>
      <c r="H37" s="242"/>
      <c r="I37" s="72"/>
      <c r="J37" s="74"/>
    </row>
    <row r="38" spans="2:10" ht="13">
      <c r="B38" s="105" t="s">
        <v>31</v>
      </c>
      <c r="C38" s="5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06" t="s">
        <v>33</v>
      </c>
      <c r="C39" s="11" t="s">
        <v>34</v>
      </c>
      <c r="D39" s="409">
        <v>0</v>
      </c>
      <c r="E39" s="381">
        <v>0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-164023.67999999999</v>
      </c>
      <c r="E40" s="411">
        <v>-47806.37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v>2430837.9499999997</v>
      </c>
      <c r="E41" s="404">
        <f>E26+E27+E40</f>
        <v>1948991.22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8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258386.366056</v>
      </c>
      <c r="E47" s="283">
        <v>238212.70165100001</v>
      </c>
      <c r="G47" s="72"/>
    </row>
    <row r="48" spans="2:10">
      <c r="B48" s="124" t="s">
        <v>6</v>
      </c>
      <c r="C48" s="21" t="s">
        <v>41</v>
      </c>
      <c r="D48" s="311">
        <v>238212.70165100001</v>
      </c>
      <c r="E48" s="283">
        <v>194743.65130600001</v>
      </c>
      <c r="G48" s="72"/>
      <c r="I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03" t="s">
        <v>4</v>
      </c>
      <c r="C50" s="14" t="s">
        <v>40</v>
      </c>
      <c r="D50" s="311">
        <v>10.881607000000001</v>
      </c>
      <c r="E50" s="283">
        <v>10.204485</v>
      </c>
      <c r="G50" s="180"/>
    </row>
    <row r="51" spans="2:7">
      <c r="B51" s="103" t="s">
        <v>6</v>
      </c>
      <c r="C51" s="14" t="s">
        <v>111</v>
      </c>
      <c r="D51" s="311">
        <v>10.177099999999999</v>
      </c>
      <c r="E51" s="283">
        <v>9.4966150000000003</v>
      </c>
      <c r="G51" s="180"/>
    </row>
    <row r="52" spans="2:7" ht="12" customHeight="1">
      <c r="B52" s="103" t="s">
        <v>8</v>
      </c>
      <c r="C52" s="14" t="s">
        <v>112</v>
      </c>
      <c r="D52" s="311">
        <v>11.333679999999999</v>
      </c>
      <c r="E52" s="283">
        <v>10.251329999999999</v>
      </c>
    </row>
    <row r="53" spans="2:7" ht="13" thickBot="1">
      <c r="B53" s="104" t="s">
        <v>9</v>
      </c>
      <c r="C53" s="16" t="s">
        <v>41</v>
      </c>
      <c r="D53" s="309">
        <v>10.204485</v>
      </c>
      <c r="E53" s="267">
        <v>10.0079829999999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D64+D69</f>
        <v>1943614.1</v>
      </c>
      <c r="E58" s="30">
        <f>D58/E21</f>
        <v>0.99724107530869233</v>
      </c>
    </row>
    <row r="59" spans="2:7" ht="25">
      <c r="B59" s="194" t="s">
        <v>4</v>
      </c>
      <c r="C59" s="195" t="s">
        <v>44</v>
      </c>
      <c r="D59" s="80">
        <v>0</v>
      </c>
      <c r="E59" s="81">
        <v>0</v>
      </c>
    </row>
    <row r="60" spans="2:7" ht="24" customHeight="1">
      <c r="B60" s="192" t="s">
        <v>6</v>
      </c>
      <c r="C60" s="193" t="s">
        <v>45</v>
      </c>
      <c r="D60" s="78">
        <v>0</v>
      </c>
      <c r="E60" s="79">
        <v>0</v>
      </c>
    </row>
    <row r="61" spans="2:7">
      <c r="B61" s="192" t="s">
        <v>8</v>
      </c>
      <c r="C61" s="193" t="s">
        <v>46</v>
      </c>
      <c r="D61" s="78">
        <v>0</v>
      </c>
      <c r="E61" s="79">
        <v>0</v>
      </c>
    </row>
    <row r="62" spans="2:7">
      <c r="B62" s="192" t="s">
        <v>9</v>
      </c>
      <c r="C62" s="193" t="s">
        <v>47</v>
      </c>
      <c r="D62" s="78">
        <v>0</v>
      </c>
      <c r="E62" s="79">
        <v>0</v>
      </c>
    </row>
    <row r="63" spans="2:7">
      <c r="B63" s="192" t="s">
        <v>29</v>
      </c>
      <c r="C63" s="193" t="s">
        <v>48</v>
      </c>
      <c r="D63" s="78">
        <v>0</v>
      </c>
      <c r="E63" s="79">
        <v>0</v>
      </c>
    </row>
    <row r="64" spans="2:7">
      <c r="B64" s="194" t="s">
        <v>31</v>
      </c>
      <c r="C64" s="195" t="s">
        <v>49</v>
      </c>
      <c r="D64" s="80">
        <f>E12</f>
        <v>1943614.1</v>
      </c>
      <c r="E64" s="81">
        <f>D64/E21</f>
        <v>0.99724107530869233</v>
      </c>
    </row>
    <row r="65" spans="2:7">
      <c r="B65" s="194" t="s">
        <v>33</v>
      </c>
      <c r="C65" s="195" t="s">
        <v>115</v>
      </c>
      <c r="D65" s="80">
        <v>0</v>
      </c>
      <c r="E65" s="81">
        <v>0</v>
      </c>
    </row>
    <row r="66" spans="2:7">
      <c r="B66" s="194" t="s">
        <v>50</v>
      </c>
      <c r="C66" s="195" t="s">
        <v>51</v>
      </c>
      <c r="D66" s="80">
        <v>0</v>
      </c>
      <c r="E66" s="81">
        <v>0</v>
      </c>
    </row>
    <row r="67" spans="2:7">
      <c r="B67" s="192" t="s">
        <v>52</v>
      </c>
      <c r="C67" s="193" t="s">
        <v>53</v>
      </c>
      <c r="D67" s="78">
        <v>0</v>
      </c>
      <c r="E67" s="79">
        <v>0</v>
      </c>
    </row>
    <row r="68" spans="2:7">
      <c r="B68" s="192" t="s">
        <v>54</v>
      </c>
      <c r="C68" s="193" t="s">
        <v>55</v>
      </c>
      <c r="D68" s="78">
        <v>0</v>
      </c>
      <c r="E68" s="79">
        <v>0</v>
      </c>
    </row>
    <row r="69" spans="2:7" ht="14.5">
      <c r="B69" s="192" t="s">
        <v>56</v>
      </c>
      <c r="C69" s="193" t="s">
        <v>57</v>
      </c>
      <c r="D69" s="317">
        <v>0</v>
      </c>
      <c r="E69" s="79">
        <f>D69/E21</f>
        <v>0</v>
      </c>
    </row>
    <row r="70" spans="2:7">
      <c r="B70" s="235" t="s">
        <v>58</v>
      </c>
      <c r="C70" s="234" t="s">
        <v>59</v>
      </c>
      <c r="D70" s="115">
        <v>0</v>
      </c>
      <c r="E70" s="116">
        <v>0</v>
      </c>
      <c r="G70" s="72"/>
    </row>
    <row r="71" spans="2:7" ht="13">
      <c r="B71" s="131" t="s">
        <v>23</v>
      </c>
      <c r="C71" s="122" t="s">
        <v>61</v>
      </c>
      <c r="D71" s="123">
        <f>E13</f>
        <v>2640.23</v>
      </c>
      <c r="E71" s="66">
        <f>D71/E21</f>
        <v>1.3546649019793942E-3</v>
      </c>
    </row>
    <row r="72" spans="2:7" ht="13">
      <c r="B72" s="132" t="s">
        <v>60</v>
      </c>
      <c r="C72" s="118" t="s">
        <v>63</v>
      </c>
      <c r="D72" s="119">
        <f>E14</f>
        <v>6000</v>
      </c>
      <c r="E72" s="120">
        <f>D72/E21</f>
        <v>3.0785156641187947E-3</v>
      </c>
    </row>
    <row r="73" spans="2:7" ht="13">
      <c r="B73" s="133" t="s">
        <v>62</v>
      </c>
      <c r="C73" s="23" t="s">
        <v>65</v>
      </c>
      <c r="D73" s="24">
        <f>E17</f>
        <v>3263.11</v>
      </c>
      <c r="E73" s="25">
        <f>D73/E21</f>
        <v>1.6742558747904468E-3</v>
      </c>
    </row>
    <row r="74" spans="2:7" ht="13">
      <c r="B74" s="131" t="s">
        <v>64</v>
      </c>
      <c r="C74" s="122" t="s">
        <v>66</v>
      </c>
      <c r="D74" s="123">
        <f>D58+D72-D73+D71</f>
        <v>1948991.22</v>
      </c>
      <c r="E74" s="66">
        <f>E58+E72-E73+E71</f>
        <v>1</v>
      </c>
    </row>
    <row r="75" spans="2:7">
      <c r="B75" s="192" t="s">
        <v>4</v>
      </c>
      <c r="C75" s="193" t="s">
        <v>67</v>
      </c>
      <c r="D75" s="78">
        <f>D74</f>
        <v>1948991.22</v>
      </c>
      <c r="E75" s="79">
        <f>E74</f>
        <v>1</v>
      </c>
    </row>
    <row r="76" spans="2:7">
      <c r="B76" s="192" t="s">
        <v>6</v>
      </c>
      <c r="C76" s="193" t="s">
        <v>116</v>
      </c>
      <c r="D76" s="78">
        <v>0</v>
      </c>
      <c r="E76" s="79">
        <v>0</v>
      </c>
    </row>
    <row r="77" spans="2:7" ht="13" thickBot="1">
      <c r="B77" s="196" t="s">
        <v>8</v>
      </c>
      <c r="C77" s="197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9055118110236227" right="0.74803149606299213" top="0.59055118110236227" bottom="0.55118110236220474" header="0.51181102362204722" footer="0.51181102362204722"/>
  <pageSetup paperSize="9" scale="70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Arkusz2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0.1796875" customWidth="1"/>
    <col min="9" max="9" width="13.26953125" customWidth="1"/>
    <col min="10" max="10" width="13.54296875" customWidth="1"/>
    <col min="11" max="11" width="14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88"/>
      <c r="C4" s="8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75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237"/>
      <c r="C10" s="221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203" t="s">
        <v>106</v>
      </c>
      <c r="D11" s="391">
        <v>3507017.85</v>
      </c>
      <c r="E11" s="392">
        <f>SUM(E12:E14)</f>
        <v>3022483.4000000004</v>
      </c>
    </row>
    <row r="12" spans="2:12">
      <c r="B12" s="181" t="s">
        <v>4</v>
      </c>
      <c r="C12" s="239" t="s">
        <v>5</v>
      </c>
      <c r="D12" s="393">
        <v>3501603.72</v>
      </c>
      <c r="E12" s="394">
        <v>3009900.74</v>
      </c>
      <c r="G12" s="67"/>
    </row>
    <row r="13" spans="2:12">
      <c r="B13" s="181" t="s">
        <v>6</v>
      </c>
      <c r="C13" s="239" t="s">
        <v>7</v>
      </c>
      <c r="D13" s="395">
        <v>5414.13</v>
      </c>
      <c r="E13" s="396">
        <v>4082.66</v>
      </c>
      <c r="H13" s="72"/>
    </row>
    <row r="14" spans="2:12">
      <c r="B14" s="181" t="s">
        <v>8</v>
      </c>
      <c r="C14" s="239" t="s">
        <v>10</v>
      </c>
      <c r="D14" s="395">
        <v>0</v>
      </c>
      <c r="E14" s="396">
        <v>8500</v>
      </c>
      <c r="G14" s="67"/>
      <c r="H14" s="72"/>
    </row>
    <row r="15" spans="2:12">
      <c r="B15" s="181" t="s">
        <v>103</v>
      </c>
      <c r="C15" s="239" t="s">
        <v>11</v>
      </c>
      <c r="D15" s="395">
        <v>0</v>
      </c>
      <c r="E15" s="396">
        <v>8500</v>
      </c>
      <c r="H15" s="72"/>
    </row>
    <row r="16" spans="2:12">
      <c r="B16" s="184" t="s">
        <v>104</v>
      </c>
      <c r="C16" s="240" t="s">
        <v>12</v>
      </c>
      <c r="D16" s="397">
        <v>0</v>
      </c>
      <c r="E16" s="398">
        <v>0</v>
      </c>
      <c r="H16" s="72"/>
    </row>
    <row r="17" spans="2:11" ht="13">
      <c r="B17" s="8" t="s">
        <v>13</v>
      </c>
      <c r="C17" s="206" t="s">
        <v>65</v>
      </c>
      <c r="D17" s="399">
        <v>5771.18</v>
      </c>
      <c r="E17" s="400">
        <f>E18</f>
        <v>5046.5</v>
      </c>
      <c r="H17" s="72"/>
    </row>
    <row r="18" spans="2:11">
      <c r="B18" s="181" t="s">
        <v>4</v>
      </c>
      <c r="C18" s="239" t="s">
        <v>11</v>
      </c>
      <c r="D18" s="397">
        <v>5771.18</v>
      </c>
      <c r="E18" s="398">
        <v>5046.5</v>
      </c>
      <c r="H18" s="72"/>
    </row>
    <row r="19" spans="2:11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3501246.67</v>
      </c>
      <c r="E21" s="404">
        <f>E11-E17</f>
        <v>3017436.9000000004</v>
      </c>
      <c r="F21" s="77"/>
      <c r="G21" s="77"/>
      <c r="H21" s="168"/>
      <c r="J21" s="227"/>
      <c r="K21" s="67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37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3918349.53</v>
      </c>
      <c r="E26" s="406">
        <f>D21</f>
        <v>3501246.67</v>
      </c>
      <c r="G26" s="74"/>
    </row>
    <row r="27" spans="2:11" ht="13">
      <c r="B27" s="8" t="s">
        <v>17</v>
      </c>
      <c r="C27" s="9" t="s">
        <v>108</v>
      </c>
      <c r="D27" s="407">
        <v>-279698.05</v>
      </c>
      <c r="E27" s="376">
        <v>-441577.69999999995</v>
      </c>
      <c r="F27" s="72"/>
      <c r="G27" s="242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17775.77</v>
      </c>
      <c r="E28" s="377">
        <v>42.83</v>
      </c>
      <c r="F28" s="72"/>
      <c r="G28" s="24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42.83</v>
      </c>
      <c r="F29" s="72"/>
      <c r="G29" s="24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17775.77</v>
      </c>
      <c r="E31" s="379">
        <v>0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297473.82</v>
      </c>
      <c r="E32" s="377">
        <v>441620.52999999997</v>
      </c>
      <c r="F32" s="72"/>
      <c r="G32" s="242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192174.18</v>
      </c>
      <c r="E33" s="379">
        <v>239686.07</v>
      </c>
      <c r="F33" s="72"/>
      <c r="G33" s="24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63416.66</v>
      </c>
      <c r="E34" s="379">
        <v>140502.37</v>
      </c>
      <c r="F34" s="72"/>
      <c r="G34" s="24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41882.980000000003</v>
      </c>
      <c r="E35" s="379">
        <v>43686.239999999998</v>
      </c>
      <c r="F35" s="72"/>
      <c r="G35" s="24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24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17745.849999999999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-137404.81</v>
      </c>
      <c r="E40" s="411">
        <v>-42232.07</v>
      </c>
      <c r="G40" s="74"/>
      <c r="H40" s="272"/>
    </row>
    <row r="41" spans="2:10" ht="13.5" thickBot="1">
      <c r="B41" s="100" t="s">
        <v>37</v>
      </c>
      <c r="C41" s="101" t="s">
        <v>38</v>
      </c>
      <c r="D41" s="412">
        <v>3501246.6700000013</v>
      </c>
      <c r="E41" s="404">
        <f>E26+E27+E40</f>
        <v>3017436.9</v>
      </c>
      <c r="F41" s="77"/>
      <c r="G41" s="74"/>
      <c r="H41" s="24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37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396772.43435400003</v>
      </c>
      <c r="E47" s="283">
        <v>368338.61145500001</v>
      </c>
      <c r="G47" s="72"/>
    </row>
    <row r="48" spans="2:10">
      <c r="B48" s="194" t="s">
        <v>6</v>
      </c>
      <c r="C48" s="195" t="s">
        <v>41</v>
      </c>
      <c r="D48" s="311">
        <v>368338.61145500001</v>
      </c>
      <c r="E48" s="283">
        <v>320947.92085499997</v>
      </c>
      <c r="G48" s="72"/>
      <c r="I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9.8755590000000009</v>
      </c>
      <c r="E50" s="283">
        <v>9.5055110000000003</v>
      </c>
      <c r="G50" s="180"/>
    </row>
    <row r="51" spans="2:7">
      <c r="B51" s="192" t="s">
        <v>6</v>
      </c>
      <c r="C51" s="193" t="s">
        <v>111</v>
      </c>
      <c r="D51" s="311">
        <v>8.4695739999999997</v>
      </c>
      <c r="E51" s="283">
        <v>9.0131820000000005</v>
      </c>
      <c r="G51" s="180"/>
    </row>
    <row r="52" spans="2:7" ht="12.75" customHeight="1">
      <c r="B52" s="192" t="s">
        <v>8</v>
      </c>
      <c r="C52" s="193" t="s">
        <v>112</v>
      </c>
      <c r="D52" s="311">
        <v>10.22129</v>
      </c>
      <c r="E52" s="283">
        <v>9.5612549999999992</v>
      </c>
    </row>
    <row r="53" spans="2:7" ht="13" thickBot="1">
      <c r="B53" s="196" t="s">
        <v>9</v>
      </c>
      <c r="C53" s="197" t="s">
        <v>41</v>
      </c>
      <c r="D53" s="309">
        <v>9.5055110000000003</v>
      </c>
      <c r="E53" s="267">
        <v>9.4016400000000004</v>
      </c>
    </row>
    <row r="54" spans="2:7">
      <c r="B54" s="198"/>
      <c r="C54" s="199"/>
      <c r="D54" s="112"/>
      <c r="E54" s="112"/>
    </row>
    <row r="55" spans="2:7" ht="13.5">
      <c r="B55" s="449" t="s">
        <v>62</v>
      </c>
      <c r="C55" s="450"/>
      <c r="D55" s="450"/>
      <c r="E55" s="450"/>
    </row>
    <row r="56" spans="2:7" ht="16.5" customHeight="1" thickBot="1">
      <c r="B56" s="447" t="s">
        <v>113</v>
      </c>
      <c r="C56" s="451"/>
      <c r="D56" s="451"/>
      <c r="E56" s="451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D64+D69</f>
        <v>3009900.74</v>
      </c>
      <c r="E58" s="30">
        <f>D58/E21</f>
        <v>0.99750246310038826</v>
      </c>
    </row>
    <row r="59" spans="2:7" ht="25">
      <c r="B59" s="194" t="s">
        <v>4</v>
      </c>
      <c r="C59" s="195" t="s">
        <v>44</v>
      </c>
      <c r="D59" s="80">
        <v>0</v>
      </c>
      <c r="E59" s="81">
        <v>0</v>
      </c>
    </row>
    <row r="60" spans="2:7" ht="24" customHeight="1">
      <c r="B60" s="192" t="s">
        <v>6</v>
      </c>
      <c r="C60" s="193" t="s">
        <v>45</v>
      </c>
      <c r="D60" s="78">
        <v>0</v>
      </c>
      <c r="E60" s="79">
        <v>0</v>
      </c>
    </row>
    <row r="61" spans="2:7">
      <c r="B61" s="192" t="s">
        <v>8</v>
      </c>
      <c r="C61" s="193" t="s">
        <v>46</v>
      </c>
      <c r="D61" s="78">
        <v>0</v>
      </c>
      <c r="E61" s="79">
        <v>0</v>
      </c>
    </row>
    <row r="62" spans="2:7">
      <c r="B62" s="192" t="s">
        <v>9</v>
      </c>
      <c r="C62" s="193" t="s">
        <v>47</v>
      </c>
      <c r="D62" s="78">
        <v>0</v>
      </c>
      <c r="E62" s="79">
        <v>0</v>
      </c>
    </row>
    <row r="63" spans="2:7">
      <c r="B63" s="192" t="s">
        <v>29</v>
      </c>
      <c r="C63" s="193" t="s">
        <v>48</v>
      </c>
      <c r="D63" s="78">
        <v>0</v>
      </c>
      <c r="E63" s="79">
        <v>0</v>
      </c>
    </row>
    <row r="64" spans="2:7">
      <c r="B64" s="194" t="s">
        <v>31</v>
      </c>
      <c r="C64" s="195" t="s">
        <v>49</v>
      </c>
      <c r="D64" s="80">
        <f>E12</f>
        <v>3009900.74</v>
      </c>
      <c r="E64" s="81">
        <f>D64/E21</f>
        <v>0.99750246310038826</v>
      </c>
    </row>
    <row r="65" spans="2:7">
      <c r="B65" s="194" t="s">
        <v>33</v>
      </c>
      <c r="C65" s="195" t="s">
        <v>115</v>
      </c>
      <c r="D65" s="80">
        <v>0</v>
      </c>
      <c r="E65" s="81">
        <v>0</v>
      </c>
    </row>
    <row r="66" spans="2:7">
      <c r="B66" s="194" t="s">
        <v>50</v>
      </c>
      <c r="C66" s="195" t="s">
        <v>51</v>
      </c>
      <c r="D66" s="80">
        <v>0</v>
      </c>
      <c r="E66" s="81">
        <v>0</v>
      </c>
    </row>
    <row r="67" spans="2:7">
      <c r="B67" s="192" t="s">
        <v>52</v>
      </c>
      <c r="C67" s="193" t="s">
        <v>53</v>
      </c>
      <c r="D67" s="78">
        <v>0</v>
      </c>
      <c r="E67" s="79">
        <v>0</v>
      </c>
    </row>
    <row r="68" spans="2:7">
      <c r="B68" s="192" t="s">
        <v>54</v>
      </c>
      <c r="C68" s="193" t="s">
        <v>55</v>
      </c>
      <c r="D68" s="78">
        <v>0</v>
      </c>
      <c r="E68" s="79">
        <v>0</v>
      </c>
      <c r="G68" s="72"/>
    </row>
    <row r="69" spans="2:7" ht="14.5">
      <c r="B69" s="192" t="s">
        <v>56</v>
      </c>
      <c r="C69" s="193" t="s">
        <v>57</v>
      </c>
      <c r="D69" s="317">
        <v>0</v>
      </c>
      <c r="E69" s="79">
        <f>D69/E21</f>
        <v>0</v>
      </c>
    </row>
    <row r="70" spans="2:7">
      <c r="B70" s="235" t="s">
        <v>58</v>
      </c>
      <c r="C70" s="234" t="s">
        <v>59</v>
      </c>
      <c r="D70" s="115">
        <v>0</v>
      </c>
      <c r="E70" s="116">
        <v>0</v>
      </c>
    </row>
    <row r="71" spans="2:7" ht="13">
      <c r="B71" s="131" t="s">
        <v>23</v>
      </c>
      <c r="C71" s="122" t="s">
        <v>61</v>
      </c>
      <c r="D71" s="123">
        <f>E13</f>
        <v>4082.66</v>
      </c>
      <c r="E71" s="66">
        <f>D71/E21</f>
        <v>1.3530224940246471E-3</v>
      </c>
    </row>
    <row r="72" spans="2:7" ht="13">
      <c r="B72" s="132" t="s">
        <v>60</v>
      </c>
      <c r="C72" s="118" t="s">
        <v>63</v>
      </c>
      <c r="D72" s="119">
        <f>E14</f>
        <v>8500</v>
      </c>
      <c r="E72" s="120">
        <f>D72/E21</f>
        <v>2.8169603148950682E-3</v>
      </c>
    </row>
    <row r="73" spans="2:7" ht="13">
      <c r="B73" s="133" t="s">
        <v>62</v>
      </c>
      <c r="C73" s="23" t="s">
        <v>65</v>
      </c>
      <c r="D73" s="24">
        <f>E17</f>
        <v>5046.5</v>
      </c>
      <c r="E73" s="25">
        <f>D73/E21</f>
        <v>1.6724459093079955E-3</v>
      </c>
    </row>
    <row r="74" spans="2:7" ht="13">
      <c r="B74" s="131" t="s">
        <v>64</v>
      </c>
      <c r="C74" s="122" t="s">
        <v>66</v>
      </c>
      <c r="D74" s="123">
        <f>D58+D71+D72-D73</f>
        <v>3017436.9000000004</v>
      </c>
      <c r="E74" s="66">
        <f>E58+E72-E73+E71</f>
        <v>0.99999999999999989</v>
      </c>
    </row>
    <row r="75" spans="2:7">
      <c r="B75" s="192" t="s">
        <v>4</v>
      </c>
      <c r="C75" s="193" t="s">
        <v>67</v>
      </c>
      <c r="D75" s="78">
        <f>D74</f>
        <v>3017436.9000000004</v>
      </c>
      <c r="E75" s="79">
        <f>E74</f>
        <v>0.99999999999999989</v>
      </c>
    </row>
    <row r="76" spans="2:7">
      <c r="B76" s="192" t="s">
        <v>6</v>
      </c>
      <c r="C76" s="193" t="s">
        <v>116</v>
      </c>
      <c r="D76" s="78">
        <v>0</v>
      </c>
      <c r="E76" s="79">
        <v>0</v>
      </c>
    </row>
    <row r="77" spans="2:7" ht="13" thickBot="1">
      <c r="B77" s="196" t="s">
        <v>8</v>
      </c>
      <c r="C77" s="197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118110236220474" right="0.74803149606299213" top="0.51181102362204722" bottom="0.47244094488188981" header="0.51181102362204722" footer="0.51181102362204722"/>
  <pageSetup paperSize="9" scale="70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Arkusz30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.81640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88"/>
      <c r="C4" s="8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97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237"/>
      <c r="C10" s="221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203" t="s">
        <v>106</v>
      </c>
      <c r="D11" s="391">
        <v>6429798.3100000005</v>
      </c>
      <c r="E11" s="392">
        <f>SUM(E12:E14)</f>
        <v>5880462.7400000002</v>
      </c>
    </row>
    <row r="12" spans="2:12">
      <c r="B12" s="181" t="s">
        <v>4</v>
      </c>
      <c r="C12" s="239" t="s">
        <v>5</v>
      </c>
      <c r="D12" s="393">
        <v>6414045.4100000001</v>
      </c>
      <c r="E12" s="394">
        <v>5855816.5899999999</v>
      </c>
      <c r="G12" s="67"/>
      <c r="H12" s="72"/>
    </row>
    <row r="13" spans="2:12">
      <c r="B13" s="181" t="s">
        <v>6</v>
      </c>
      <c r="C13" s="239" t="s">
        <v>7</v>
      </c>
      <c r="D13" s="395">
        <v>15752.9</v>
      </c>
      <c r="E13" s="396">
        <v>12646.24</v>
      </c>
      <c r="H13" s="72"/>
    </row>
    <row r="14" spans="2:12">
      <c r="B14" s="181" t="s">
        <v>8</v>
      </c>
      <c r="C14" s="239" t="s">
        <v>10</v>
      </c>
      <c r="D14" s="395">
        <v>0</v>
      </c>
      <c r="E14" s="396">
        <f>E15</f>
        <v>11999.91</v>
      </c>
      <c r="G14" s="67"/>
      <c r="H14" s="72"/>
    </row>
    <row r="15" spans="2:12">
      <c r="B15" s="181" t="s">
        <v>103</v>
      </c>
      <c r="C15" s="239" t="s">
        <v>11</v>
      </c>
      <c r="D15" s="395">
        <v>0</v>
      </c>
      <c r="E15" s="396">
        <v>11999.91</v>
      </c>
      <c r="H15" s="72"/>
    </row>
    <row r="16" spans="2:12">
      <c r="B16" s="184" t="s">
        <v>104</v>
      </c>
      <c r="C16" s="240" t="s">
        <v>12</v>
      </c>
      <c r="D16" s="397">
        <v>0</v>
      </c>
      <c r="E16" s="398">
        <v>0</v>
      </c>
      <c r="H16" s="72"/>
    </row>
    <row r="17" spans="2:11" ht="13">
      <c r="B17" s="8" t="s">
        <v>13</v>
      </c>
      <c r="C17" s="206" t="s">
        <v>65</v>
      </c>
      <c r="D17" s="399">
        <v>10509.49</v>
      </c>
      <c r="E17" s="400">
        <f>E18</f>
        <v>9592.07</v>
      </c>
      <c r="H17" s="72"/>
    </row>
    <row r="18" spans="2:11">
      <c r="B18" s="181" t="s">
        <v>4</v>
      </c>
      <c r="C18" s="239" t="s">
        <v>11</v>
      </c>
      <c r="D18" s="397">
        <v>10509.49</v>
      </c>
      <c r="E18" s="398">
        <v>9592.07</v>
      </c>
    </row>
    <row r="19" spans="2:11" ht="15" customHeight="1">
      <c r="B19" s="181" t="s">
        <v>6</v>
      </c>
      <c r="C19" s="239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6419288.8200000003</v>
      </c>
      <c r="E21" s="404">
        <f>E11-E17</f>
        <v>5870870.6699999999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7203302.3500000006</v>
      </c>
      <c r="E26" s="406">
        <f>D21</f>
        <v>6419288.8200000003</v>
      </c>
      <c r="G26" s="74"/>
    </row>
    <row r="27" spans="2:11" ht="13">
      <c r="B27" s="8" t="s">
        <v>17</v>
      </c>
      <c r="C27" s="9" t="s">
        <v>108</v>
      </c>
      <c r="D27" s="407">
        <v>-271978.58</v>
      </c>
      <c r="E27" s="376">
        <v>-284073.38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13.5</v>
      </c>
      <c r="E28" s="377">
        <v>36.69</v>
      </c>
      <c r="F28" s="72"/>
      <c r="G28" s="24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24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13.5</v>
      </c>
      <c r="E31" s="379">
        <v>36.69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271992.08</v>
      </c>
      <c r="E32" s="377">
        <v>284110.07</v>
      </c>
      <c r="F32" s="72"/>
      <c r="G32" s="243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202405.12</v>
      </c>
      <c r="E33" s="379">
        <v>257239.83000000002</v>
      </c>
      <c r="F33" s="72"/>
      <c r="G33" s="24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52515.040000000001</v>
      </c>
      <c r="E34" s="379">
        <v>3228.86</v>
      </c>
      <c r="F34" s="72"/>
      <c r="G34" s="24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15139.79</v>
      </c>
      <c r="E35" s="379">
        <v>23641.38</v>
      </c>
      <c r="F35" s="72"/>
      <c r="G35" s="24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24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1932.13</v>
      </c>
      <c r="E39" s="381">
        <v>0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-512034.95</v>
      </c>
      <c r="E40" s="411">
        <v>-264344.77</v>
      </c>
      <c r="G40" s="74"/>
    </row>
    <row r="41" spans="2:10" ht="13.5" thickBot="1">
      <c r="B41" s="100" t="s">
        <v>37</v>
      </c>
      <c r="C41" s="101" t="s">
        <v>38</v>
      </c>
      <c r="D41" s="412">
        <v>6419288.8200000003</v>
      </c>
      <c r="E41" s="404">
        <f>E26+E27+E40</f>
        <v>5870870.6699999999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649980.76820399996</v>
      </c>
      <c r="E47" s="283">
        <v>625057.92188000004</v>
      </c>
      <c r="G47" s="72"/>
    </row>
    <row r="48" spans="2:10">
      <c r="B48" s="194" t="s">
        <v>6</v>
      </c>
      <c r="C48" s="195" t="s">
        <v>41</v>
      </c>
      <c r="D48" s="311">
        <v>625057.92188000004</v>
      </c>
      <c r="E48" s="283">
        <v>595753.82068500004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11.0823319999999</v>
      </c>
      <c r="E50" s="283">
        <v>10.269909999999999</v>
      </c>
      <c r="G50" s="180"/>
    </row>
    <row r="51" spans="2:7">
      <c r="B51" s="192" t="s">
        <v>6</v>
      </c>
      <c r="C51" s="193" t="s">
        <v>111</v>
      </c>
      <c r="D51" s="311">
        <v>10.26563</v>
      </c>
      <c r="E51" s="283">
        <v>9.2332579999999993</v>
      </c>
      <c r="G51" s="180"/>
    </row>
    <row r="52" spans="2:7" ht="12.75" customHeight="1">
      <c r="B52" s="192" t="s">
        <v>8</v>
      </c>
      <c r="C52" s="193" t="s">
        <v>112</v>
      </c>
      <c r="D52" s="311">
        <v>11.0962</v>
      </c>
      <c r="E52" s="283">
        <v>10.268840000000001</v>
      </c>
    </row>
    <row r="53" spans="2:7" ht="13" thickBot="1">
      <c r="B53" s="196" t="s">
        <v>9</v>
      </c>
      <c r="C53" s="197" t="s">
        <v>41</v>
      </c>
      <c r="D53" s="309">
        <v>10.269909999999999</v>
      </c>
      <c r="E53" s="331">
        <v>9.8545250000000006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D64+D69</f>
        <v>5855816.5899999999</v>
      </c>
      <c r="E58" s="30">
        <f>D58/E21</f>
        <v>0.99743580111942742</v>
      </c>
    </row>
    <row r="59" spans="2:7" ht="25">
      <c r="B59" s="194" t="s">
        <v>4</v>
      </c>
      <c r="C59" s="195" t="s">
        <v>44</v>
      </c>
      <c r="D59" s="80">
        <v>0</v>
      </c>
      <c r="E59" s="81">
        <v>0</v>
      </c>
    </row>
    <row r="60" spans="2:7" ht="24" customHeight="1">
      <c r="B60" s="192" t="s">
        <v>6</v>
      </c>
      <c r="C60" s="193" t="s">
        <v>45</v>
      </c>
      <c r="D60" s="78">
        <v>0</v>
      </c>
      <c r="E60" s="79">
        <v>0</v>
      </c>
    </row>
    <row r="61" spans="2:7">
      <c r="B61" s="192" t="s">
        <v>8</v>
      </c>
      <c r="C61" s="193" t="s">
        <v>46</v>
      </c>
      <c r="D61" s="78">
        <v>0</v>
      </c>
      <c r="E61" s="79">
        <v>0</v>
      </c>
    </row>
    <row r="62" spans="2:7">
      <c r="B62" s="192" t="s">
        <v>9</v>
      </c>
      <c r="C62" s="193" t="s">
        <v>47</v>
      </c>
      <c r="D62" s="78">
        <v>0</v>
      </c>
      <c r="E62" s="79">
        <v>0</v>
      </c>
    </row>
    <row r="63" spans="2:7">
      <c r="B63" s="192" t="s">
        <v>29</v>
      </c>
      <c r="C63" s="193" t="s">
        <v>48</v>
      </c>
      <c r="D63" s="78">
        <v>0</v>
      </c>
      <c r="E63" s="79">
        <v>0</v>
      </c>
    </row>
    <row r="64" spans="2:7">
      <c r="B64" s="194" t="s">
        <v>31</v>
      </c>
      <c r="C64" s="195" t="s">
        <v>49</v>
      </c>
      <c r="D64" s="279">
        <f>E12</f>
        <v>5855816.5899999999</v>
      </c>
      <c r="E64" s="318">
        <f>D64/E21</f>
        <v>0.99743580111942742</v>
      </c>
    </row>
    <row r="65" spans="2:7">
      <c r="B65" s="194" t="s">
        <v>33</v>
      </c>
      <c r="C65" s="195" t="s">
        <v>115</v>
      </c>
      <c r="D65" s="80">
        <v>0</v>
      </c>
      <c r="E65" s="81">
        <v>0</v>
      </c>
    </row>
    <row r="66" spans="2:7">
      <c r="B66" s="194" t="s">
        <v>50</v>
      </c>
      <c r="C66" s="195" t="s">
        <v>51</v>
      </c>
      <c r="D66" s="80">
        <v>0</v>
      </c>
      <c r="E66" s="81">
        <v>0</v>
      </c>
      <c r="G66" s="72"/>
    </row>
    <row r="67" spans="2:7">
      <c r="B67" s="192" t="s">
        <v>52</v>
      </c>
      <c r="C67" s="193" t="s">
        <v>53</v>
      </c>
      <c r="D67" s="78">
        <v>0</v>
      </c>
      <c r="E67" s="79">
        <v>0</v>
      </c>
    </row>
    <row r="68" spans="2:7">
      <c r="B68" s="192" t="s">
        <v>54</v>
      </c>
      <c r="C68" s="193" t="s">
        <v>55</v>
      </c>
      <c r="D68" s="78">
        <v>0</v>
      </c>
      <c r="E68" s="79">
        <v>0</v>
      </c>
    </row>
    <row r="69" spans="2:7" ht="14.5">
      <c r="B69" s="192" t="s">
        <v>56</v>
      </c>
      <c r="C69" s="193" t="s">
        <v>57</v>
      </c>
      <c r="D69" s="317">
        <v>0</v>
      </c>
      <c r="E69" s="79">
        <f>D69/E21</f>
        <v>0</v>
      </c>
    </row>
    <row r="70" spans="2:7">
      <c r="B70" s="235" t="s">
        <v>58</v>
      </c>
      <c r="C70" s="234" t="s">
        <v>59</v>
      </c>
      <c r="D70" s="115">
        <v>0</v>
      </c>
      <c r="E70" s="116">
        <v>0</v>
      </c>
    </row>
    <row r="71" spans="2:7" ht="13">
      <c r="B71" s="131" t="s">
        <v>23</v>
      </c>
      <c r="C71" s="122" t="s">
        <v>61</v>
      </c>
      <c r="D71" s="123">
        <f>E13</f>
        <v>12646.24</v>
      </c>
      <c r="E71" s="66">
        <f>D71/E21</f>
        <v>2.1540655059260573E-3</v>
      </c>
    </row>
    <row r="72" spans="2:7" ht="13">
      <c r="B72" s="132" t="s">
        <v>60</v>
      </c>
      <c r="C72" s="118" t="s">
        <v>63</v>
      </c>
      <c r="D72" s="119">
        <f>E14</f>
        <v>11999.91</v>
      </c>
      <c r="E72" s="120">
        <f>D72/E21</f>
        <v>2.0439745098319462E-3</v>
      </c>
    </row>
    <row r="73" spans="2:7" ht="13">
      <c r="B73" s="133" t="s">
        <v>62</v>
      </c>
      <c r="C73" s="23" t="s">
        <v>65</v>
      </c>
      <c r="D73" s="24">
        <f>E17</f>
        <v>9592.07</v>
      </c>
      <c r="E73" s="25">
        <f>D73/E21</f>
        <v>1.6338411351854902E-3</v>
      </c>
    </row>
    <row r="74" spans="2:7" ht="13">
      <c r="B74" s="131" t="s">
        <v>64</v>
      </c>
      <c r="C74" s="122" t="s">
        <v>66</v>
      </c>
      <c r="D74" s="123">
        <f>D58+D72-D73+D71</f>
        <v>5870870.6699999999</v>
      </c>
      <c r="E74" s="66">
        <f>E58+E72-E73+E71</f>
        <v>0.99999999999999989</v>
      </c>
    </row>
    <row r="75" spans="2:7">
      <c r="B75" s="192" t="s">
        <v>4</v>
      </c>
      <c r="C75" s="193" t="s">
        <v>67</v>
      </c>
      <c r="D75" s="78">
        <f>D74</f>
        <v>5870870.6699999999</v>
      </c>
      <c r="E75" s="79">
        <f>E74</f>
        <v>0.99999999999999989</v>
      </c>
    </row>
    <row r="76" spans="2:7">
      <c r="B76" s="192" t="s">
        <v>6</v>
      </c>
      <c r="C76" s="193" t="s">
        <v>116</v>
      </c>
      <c r="D76" s="78">
        <v>0</v>
      </c>
      <c r="E76" s="79">
        <v>0</v>
      </c>
    </row>
    <row r="77" spans="2:7" ht="13" thickBot="1">
      <c r="B77" s="196" t="s">
        <v>8</v>
      </c>
      <c r="C77" s="197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118110236220474" right="0.74803149606299213" top="0.51181102362204722" bottom="0.62992125984251968" header="0.51181102362204722" footer="0.51181102362204722"/>
  <pageSetup paperSize="9" scale="70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Arkusz31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1" customWidth="1"/>
    <col min="9" max="9" width="13.26953125" customWidth="1"/>
    <col min="10" max="10" width="13.54296875" customWidth="1"/>
    <col min="11" max="11" width="18.453125" customWidth="1"/>
    <col min="12" max="12" width="12.453125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88"/>
      <c r="C4" s="8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74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203" t="s">
        <v>106</v>
      </c>
      <c r="D11" s="391">
        <v>6872557.0200000005</v>
      </c>
      <c r="E11" s="392">
        <f>SUM(E12:E14)</f>
        <v>5973837.6899999995</v>
      </c>
      <c r="H11" s="72"/>
    </row>
    <row r="12" spans="2:12">
      <c r="B12" s="107" t="s">
        <v>4</v>
      </c>
      <c r="C12" s="204" t="s">
        <v>5</v>
      </c>
      <c r="D12" s="393">
        <v>6863067.54</v>
      </c>
      <c r="E12" s="394">
        <f>5951784.38-3169.25</f>
        <v>5948615.1299999999</v>
      </c>
      <c r="G12" s="67"/>
      <c r="H12" s="72"/>
    </row>
    <row r="13" spans="2:12">
      <c r="B13" s="107" t="s">
        <v>6</v>
      </c>
      <c r="C13" s="204" t="s">
        <v>7</v>
      </c>
      <c r="D13" s="395">
        <v>9489.48</v>
      </c>
      <c r="E13" s="396">
        <v>8222.56</v>
      </c>
      <c r="H13" s="72"/>
    </row>
    <row r="14" spans="2:12">
      <c r="B14" s="107" t="s">
        <v>8</v>
      </c>
      <c r="C14" s="204" t="s">
        <v>10</v>
      </c>
      <c r="D14" s="395">
        <v>0</v>
      </c>
      <c r="E14" s="396">
        <f>E15</f>
        <v>17000</v>
      </c>
      <c r="G14" s="67"/>
      <c r="H14" s="72"/>
    </row>
    <row r="15" spans="2:12">
      <c r="B15" s="107" t="s">
        <v>103</v>
      </c>
      <c r="C15" s="204" t="s">
        <v>11</v>
      </c>
      <c r="D15" s="395">
        <v>0</v>
      </c>
      <c r="E15" s="396">
        <v>17000</v>
      </c>
      <c r="H15" s="72"/>
    </row>
    <row r="16" spans="2:12">
      <c r="B16" s="108" t="s">
        <v>104</v>
      </c>
      <c r="C16" s="205" t="s">
        <v>12</v>
      </c>
      <c r="D16" s="397">
        <v>0</v>
      </c>
      <c r="E16" s="398">
        <v>0</v>
      </c>
      <c r="H16" s="72"/>
    </row>
    <row r="17" spans="2:11" ht="13">
      <c r="B17" s="8" t="s">
        <v>13</v>
      </c>
      <c r="C17" s="206" t="s">
        <v>65</v>
      </c>
      <c r="D17" s="399">
        <v>11610.79</v>
      </c>
      <c r="E17" s="400">
        <f>E18</f>
        <v>10322.93</v>
      </c>
    </row>
    <row r="18" spans="2:11">
      <c r="B18" s="107" t="s">
        <v>4</v>
      </c>
      <c r="C18" s="204" t="s">
        <v>11</v>
      </c>
      <c r="D18" s="397">
        <v>11610.79</v>
      </c>
      <c r="E18" s="398">
        <v>10322.93</v>
      </c>
    </row>
    <row r="19" spans="2:11" ht="15" customHeight="1">
      <c r="B19" s="107" t="s">
        <v>6</v>
      </c>
      <c r="C19" s="204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6860946.2300000004</v>
      </c>
      <c r="E21" s="404">
        <f>E11-E17</f>
        <v>5963514.7599999998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89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7153232.3600000003</v>
      </c>
      <c r="E26" s="406">
        <f>D21</f>
        <v>6860946.2300000004</v>
      </c>
      <c r="G26" s="74"/>
    </row>
    <row r="27" spans="2:11" ht="13">
      <c r="B27" s="8" t="s">
        <v>17</v>
      </c>
      <c r="C27" s="9" t="s">
        <v>108</v>
      </c>
      <c r="D27" s="407">
        <v>-554435</v>
      </c>
      <c r="E27" s="376">
        <v>-888012.73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19564.490000000002</v>
      </c>
      <c r="E28" s="377">
        <v>85.64</v>
      </c>
      <c r="F28" s="72"/>
      <c r="G28" s="242"/>
      <c r="H28" s="242"/>
      <c r="I28" s="72"/>
      <c r="J28" s="74"/>
    </row>
    <row r="29" spans="2:11" ht="13">
      <c r="B29" s="105" t="s">
        <v>4</v>
      </c>
      <c r="C29" s="5" t="s">
        <v>20</v>
      </c>
      <c r="D29" s="408">
        <v>0</v>
      </c>
      <c r="E29" s="379">
        <v>85.64</v>
      </c>
      <c r="F29" s="72"/>
      <c r="G29" s="242"/>
      <c r="H29" s="242"/>
      <c r="I29" s="72"/>
      <c r="J29" s="74"/>
    </row>
    <row r="30" spans="2:11" ht="13">
      <c r="B30" s="105" t="s">
        <v>6</v>
      </c>
      <c r="C30" s="5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1" ht="13">
      <c r="B31" s="105" t="s">
        <v>8</v>
      </c>
      <c r="C31" s="5" t="s">
        <v>22</v>
      </c>
      <c r="D31" s="408">
        <v>19564.490000000002</v>
      </c>
      <c r="E31" s="379">
        <v>0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573999.49</v>
      </c>
      <c r="E32" s="377">
        <v>888098.37</v>
      </c>
      <c r="F32" s="72"/>
      <c r="G32" s="243"/>
      <c r="H32" s="242"/>
      <c r="I32" s="72"/>
      <c r="J32" s="74"/>
    </row>
    <row r="33" spans="2:10" ht="13">
      <c r="B33" s="105" t="s">
        <v>4</v>
      </c>
      <c r="C33" s="5" t="s">
        <v>25</v>
      </c>
      <c r="D33" s="408">
        <v>326469.90000000002</v>
      </c>
      <c r="E33" s="379">
        <v>606815.12</v>
      </c>
      <c r="F33" s="72"/>
      <c r="G33" s="242"/>
      <c r="H33" s="242"/>
      <c r="I33" s="72"/>
      <c r="J33" s="74"/>
    </row>
    <row r="34" spans="2:10" ht="13">
      <c r="B34" s="105" t="s">
        <v>6</v>
      </c>
      <c r="C34" s="5" t="s">
        <v>26</v>
      </c>
      <c r="D34" s="408">
        <v>152750.01</v>
      </c>
      <c r="E34" s="379">
        <v>165894.58000000002</v>
      </c>
      <c r="F34" s="72"/>
      <c r="G34" s="242"/>
      <c r="H34" s="242"/>
      <c r="I34" s="72"/>
      <c r="J34" s="74"/>
    </row>
    <row r="35" spans="2:10" ht="13">
      <c r="B35" s="105" t="s">
        <v>8</v>
      </c>
      <c r="C35" s="5" t="s">
        <v>27</v>
      </c>
      <c r="D35" s="408">
        <v>92626.35</v>
      </c>
      <c r="E35" s="379">
        <v>94863.540000000008</v>
      </c>
      <c r="F35" s="72"/>
      <c r="G35" s="242"/>
      <c r="H35" s="242"/>
      <c r="I35" s="72"/>
      <c r="J35" s="74"/>
    </row>
    <row r="36" spans="2:10" ht="13">
      <c r="B36" s="105" t="s">
        <v>9</v>
      </c>
      <c r="C36" s="5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05" t="s">
        <v>29</v>
      </c>
      <c r="C37" s="5" t="s">
        <v>30</v>
      </c>
      <c r="D37" s="408">
        <v>0</v>
      </c>
      <c r="E37" s="379">
        <v>0</v>
      </c>
      <c r="F37" s="72"/>
      <c r="G37" s="242"/>
      <c r="H37" s="242"/>
      <c r="I37" s="72"/>
      <c r="J37" s="74"/>
    </row>
    <row r="38" spans="2:10" ht="13">
      <c r="B38" s="105" t="s">
        <v>31</v>
      </c>
      <c r="C38" s="5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06" t="s">
        <v>33</v>
      </c>
      <c r="C39" s="11" t="s">
        <v>34</v>
      </c>
      <c r="D39" s="409">
        <v>2153.23</v>
      </c>
      <c r="E39" s="381">
        <v>20525.13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262148.87</v>
      </c>
      <c r="E40" s="411">
        <v>-9418.74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v>6860946.2299999995</v>
      </c>
      <c r="E41" s="404">
        <f>E26+E27+E40</f>
        <v>5963514.7599999998</v>
      </c>
      <c r="F41" s="77"/>
      <c r="G41" s="74"/>
      <c r="H41" s="72"/>
      <c r="I41" s="72"/>
      <c r="J41" s="72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8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819700.54994599998</v>
      </c>
      <c r="E47" s="283">
        <v>758699.21763700002</v>
      </c>
      <c r="G47" s="72"/>
    </row>
    <row r="48" spans="2:10">
      <c r="B48" s="124" t="s">
        <v>6</v>
      </c>
      <c r="C48" s="21" t="s">
        <v>41</v>
      </c>
      <c r="D48" s="311">
        <v>758699.21763700002</v>
      </c>
      <c r="E48" s="283">
        <v>658131.0691180001</v>
      </c>
      <c r="G48" s="72"/>
      <c r="I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03" t="s">
        <v>4</v>
      </c>
      <c r="C50" s="14" t="s">
        <v>40</v>
      </c>
      <c r="D50" s="311">
        <v>8.7266410000000008</v>
      </c>
      <c r="E50" s="281">
        <v>9.0430379999999992</v>
      </c>
      <c r="G50" s="180"/>
    </row>
    <row r="51" spans="2:7">
      <c r="B51" s="103" t="s">
        <v>6</v>
      </c>
      <c r="C51" s="14" t="s">
        <v>111</v>
      </c>
      <c r="D51" s="311">
        <v>8.7180160000000004</v>
      </c>
      <c r="E51" s="281">
        <v>8.5953079999999993</v>
      </c>
      <c r="G51" s="180"/>
    </row>
    <row r="52" spans="2:7" ht="12.75" customHeight="1">
      <c r="B52" s="103" t="s">
        <v>8</v>
      </c>
      <c r="C52" s="14" t="s">
        <v>112</v>
      </c>
      <c r="D52" s="311">
        <v>9.3060430000000007</v>
      </c>
      <c r="E52" s="281">
        <v>9.1393830000000005</v>
      </c>
    </row>
    <row r="53" spans="2:7" ht="13" thickBot="1">
      <c r="B53" s="104" t="s">
        <v>9</v>
      </c>
      <c r="C53" s="16" t="s">
        <v>41</v>
      </c>
      <c r="D53" s="309">
        <v>9.0430379999999992</v>
      </c>
      <c r="E53" s="267">
        <v>9.0612870000000001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D64+D69</f>
        <v>5948615.1299999999</v>
      </c>
      <c r="E58" s="30">
        <f>D58/E21</f>
        <v>0.99750153548710263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4" customHeight="1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279">
        <f>E12</f>
        <v>5948615.1299999999</v>
      </c>
      <c r="E64" s="318">
        <f>D64/E21</f>
        <v>0.99750153548710263</v>
      </c>
    </row>
    <row r="65" spans="2:7">
      <c r="B65" s="124" t="s">
        <v>33</v>
      </c>
      <c r="C65" s="21" t="s">
        <v>115</v>
      </c>
      <c r="D65" s="80">
        <v>0</v>
      </c>
      <c r="E65" s="81">
        <v>0</v>
      </c>
    </row>
    <row r="66" spans="2:7">
      <c r="B66" s="124" t="s">
        <v>50</v>
      </c>
      <c r="C66" s="21" t="s">
        <v>51</v>
      </c>
      <c r="D66" s="80">
        <v>0</v>
      </c>
      <c r="E66" s="81">
        <v>0</v>
      </c>
      <c r="G66" s="72"/>
    </row>
    <row r="67" spans="2:7">
      <c r="B67" s="103" t="s">
        <v>52</v>
      </c>
      <c r="C67" s="14" t="s">
        <v>53</v>
      </c>
      <c r="D67" s="78">
        <v>0</v>
      </c>
      <c r="E67" s="79">
        <v>0</v>
      </c>
    </row>
    <row r="68" spans="2:7">
      <c r="B68" s="103" t="s">
        <v>54</v>
      </c>
      <c r="C68" s="14" t="s">
        <v>55</v>
      </c>
      <c r="D68" s="78">
        <v>0</v>
      </c>
      <c r="E68" s="79">
        <v>0</v>
      </c>
    </row>
    <row r="69" spans="2:7" ht="14.5">
      <c r="B69" s="103" t="s">
        <v>56</v>
      </c>
      <c r="C69" s="14" t="s">
        <v>57</v>
      </c>
      <c r="D69" s="317">
        <v>0</v>
      </c>
      <c r="E69" s="79">
        <f>D69/E21</f>
        <v>0</v>
      </c>
    </row>
    <row r="70" spans="2:7">
      <c r="B70" s="130" t="s">
        <v>58</v>
      </c>
      <c r="C70" s="114" t="s">
        <v>59</v>
      </c>
      <c r="D70" s="115">
        <v>0</v>
      </c>
      <c r="E70" s="116">
        <v>0</v>
      </c>
    </row>
    <row r="71" spans="2:7" ht="13">
      <c r="B71" s="131" t="s">
        <v>23</v>
      </c>
      <c r="C71" s="122" t="s">
        <v>61</v>
      </c>
      <c r="D71" s="123">
        <f>E13</f>
        <v>8222.56</v>
      </c>
      <c r="E71" s="66">
        <f>D71/E21</f>
        <v>1.3788110419634477E-3</v>
      </c>
    </row>
    <row r="72" spans="2:7" ht="13">
      <c r="B72" s="132" t="s">
        <v>60</v>
      </c>
      <c r="C72" s="118" t="s">
        <v>63</v>
      </c>
      <c r="D72" s="119">
        <f>E14</f>
        <v>17000</v>
      </c>
      <c r="E72" s="120">
        <f>D72/E21</f>
        <v>2.8506678836492058E-3</v>
      </c>
    </row>
    <row r="73" spans="2:7" ht="13">
      <c r="B73" s="133" t="s">
        <v>62</v>
      </c>
      <c r="C73" s="23" t="s">
        <v>65</v>
      </c>
      <c r="D73" s="24">
        <f>E17</f>
        <v>10322.93</v>
      </c>
      <c r="E73" s="25">
        <f>D73/E21</f>
        <v>1.7310144127152291E-3</v>
      </c>
    </row>
    <row r="74" spans="2:7" ht="13">
      <c r="B74" s="131" t="s">
        <v>64</v>
      </c>
      <c r="C74" s="122" t="s">
        <v>66</v>
      </c>
      <c r="D74" s="123">
        <f>D58+D72-D73+D71</f>
        <v>5963514.7599999998</v>
      </c>
      <c r="E74" s="66">
        <f>E58+E71+E72-E73</f>
        <v>1.0000000000000002</v>
      </c>
    </row>
    <row r="75" spans="2:7">
      <c r="B75" s="103" t="s">
        <v>4</v>
      </c>
      <c r="C75" s="14" t="s">
        <v>67</v>
      </c>
      <c r="D75" s="78">
        <f>D74</f>
        <v>5963514.7599999998</v>
      </c>
      <c r="E75" s="79">
        <f>E74</f>
        <v>1.0000000000000002</v>
      </c>
    </row>
    <row r="76" spans="2:7">
      <c r="B76" s="103" t="s">
        <v>6</v>
      </c>
      <c r="C76" s="14" t="s">
        <v>116</v>
      </c>
      <c r="D76" s="78">
        <v>0</v>
      </c>
      <c r="E76" s="79">
        <v>0</v>
      </c>
    </row>
    <row r="77" spans="2:7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7">
      <c r="B78" s="1"/>
      <c r="C78" s="1"/>
      <c r="D78" s="2"/>
      <c r="E78" s="2"/>
    </row>
    <row r="79" spans="2:7">
      <c r="B79" s="1"/>
      <c r="C79" s="1"/>
      <c r="D79" s="2"/>
      <c r="E79" s="2"/>
    </row>
    <row r="80" spans="2:7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rowBreaks count="1" manualBreakCount="1">
    <brk id="74" max="16383" man="1"/>
  </rowBreaks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Arkusz3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8"/>
      <c r="C4" s="8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145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85904.26</v>
      </c>
      <c r="E11" s="392">
        <f>SUM(E12:E14)</f>
        <v>78333.600000000006</v>
      </c>
    </row>
    <row r="12" spans="2:12">
      <c r="B12" s="181" t="s">
        <v>4</v>
      </c>
      <c r="C12" s="182" t="s">
        <v>5</v>
      </c>
      <c r="D12" s="393">
        <v>85904.26</v>
      </c>
      <c r="E12" s="394">
        <v>78333.600000000006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85904.26</v>
      </c>
      <c r="E21" s="404">
        <f>E11-E17</f>
        <v>78333.600000000006</v>
      </c>
      <c r="F21" s="77"/>
      <c r="G21" s="77"/>
      <c r="H21" s="168"/>
      <c r="J21" s="227"/>
      <c r="K21" s="67"/>
    </row>
    <row r="22" spans="2:11" ht="12" customHeight="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141810.57999999999</v>
      </c>
      <c r="E26" s="414">
        <f>D21</f>
        <v>85904.26</v>
      </c>
      <c r="G26" s="74"/>
    </row>
    <row r="27" spans="2:11" ht="13">
      <c r="B27" s="8" t="s">
        <v>17</v>
      </c>
      <c r="C27" s="9" t="s">
        <v>108</v>
      </c>
      <c r="D27" s="415">
        <v>-58875.74</v>
      </c>
      <c r="E27" s="427">
        <v>2450.8899999999994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7271.58</v>
      </c>
      <c r="E28" s="428">
        <v>6767.2</v>
      </c>
      <c r="F28" s="72"/>
      <c r="G28" s="242"/>
      <c r="H28" s="242"/>
      <c r="I28" s="72"/>
      <c r="J28" s="74"/>
    </row>
    <row r="29" spans="2:11" ht="13">
      <c r="B29" s="189" t="s">
        <v>4</v>
      </c>
      <c r="C29" s="182" t="s">
        <v>20</v>
      </c>
      <c r="D29" s="416">
        <v>7271.58</v>
      </c>
      <c r="E29" s="429">
        <v>6767.2</v>
      </c>
      <c r="F29" s="72"/>
      <c r="G29" s="242"/>
      <c r="H29" s="242"/>
      <c r="I29" s="72"/>
      <c r="J29" s="74"/>
    </row>
    <row r="30" spans="2:11" ht="13">
      <c r="B30" s="189" t="s">
        <v>6</v>
      </c>
      <c r="C30" s="182" t="s">
        <v>21</v>
      </c>
      <c r="D30" s="416">
        <v>0</v>
      </c>
      <c r="E30" s="429">
        <v>0</v>
      </c>
      <c r="F30" s="72"/>
      <c r="G30" s="242"/>
      <c r="H30" s="242"/>
      <c r="I30" s="72"/>
      <c r="J30" s="74"/>
    </row>
    <row r="31" spans="2:11" ht="13">
      <c r="B31" s="189" t="s">
        <v>8</v>
      </c>
      <c r="C31" s="182" t="s">
        <v>22</v>
      </c>
      <c r="D31" s="416">
        <v>0</v>
      </c>
      <c r="E31" s="429">
        <v>0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66147.320000000007</v>
      </c>
      <c r="E32" s="428">
        <v>4316.3100000000004</v>
      </c>
      <c r="F32" s="72"/>
      <c r="G32" s="243"/>
      <c r="H32" s="242"/>
      <c r="I32" s="72"/>
      <c r="J32" s="74"/>
    </row>
    <row r="33" spans="2:10" ht="13">
      <c r="B33" s="189" t="s">
        <v>4</v>
      </c>
      <c r="C33" s="182" t="s">
        <v>25</v>
      </c>
      <c r="D33" s="416">
        <v>63718.89</v>
      </c>
      <c r="E33" s="429">
        <v>2777.28</v>
      </c>
      <c r="F33" s="72"/>
      <c r="G33" s="242"/>
      <c r="H33" s="242"/>
      <c r="I33" s="72"/>
      <c r="J33" s="74"/>
    </row>
    <row r="34" spans="2:10" ht="13">
      <c r="B34" s="189" t="s">
        <v>6</v>
      </c>
      <c r="C34" s="182" t="s">
        <v>26</v>
      </c>
      <c r="D34" s="416">
        <v>0</v>
      </c>
      <c r="E34" s="429">
        <v>0</v>
      </c>
      <c r="F34" s="72"/>
      <c r="G34" s="242"/>
      <c r="H34" s="242"/>
      <c r="I34" s="72"/>
      <c r="J34" s="74"/>
    </row>
    <row r="35" spans="2:10" ht="13">
      <c r="B35" s="189" t="s">
        <v>8</v>
      </c>
      <c r="C35" s="182" t="s">
        <v>27</v>
      </c>
      <c r="D35" s="416">
        <v>204.14000000000001</v>
      </c>
      <c r="E35" s="429">
        <v>213.53</v>
      </c>
      <c r="F35" s="72"/>
      <c r="G35" s="242"/>
      <c r="H35" s="242"/>
      <c r="I35" s="72"/>
      <c r="J35" s="74"/>
    </row>
    <row r="36" spans="2:10" ht="13">
      <c r="B36" s="189" t="s">
        <v>9</v>
      </c>
      <c r="C36" s="182" t="s">
        <v>28</v>
      </c>
      <c r="D36" s="416">
        <v>0</v>
      </c>
      <c r="E36" s="429">
        <v>0</v>
      </c>
      <c r="F36" s="72"/>
      <c r="G36" s="242"/>
      <c r="H36" s="242"/>
      <c r="I36" s="72"/>
      <c r="J36" s="74"/>
    </row>
    <row r="37" spans="2:10" ht="25.5">
      <c r="B37" s="189" t="s">
        <v>29</v>
      </c>
      <c r="C37" s="182" t="s">
        <v>30</v>
      </c>
      <c r="D37" s="416">
        <v>2161.98</v>
      </c>
      <c r="E37" s="429">
        <v>1325.5</v>
      </c>
      <c r="F37" s="72"/>
      <c r="G37" s="242"/>
      <c r="H37" s="242"/>
      <c r="I37" s="72"/>
      <c r="J37" s="74"/>
    </row>
    <row r="38" spans="2:10" ht="13">
      <c r="B38" s="189" t="s">
        <v>31</v>
      </c>
      <c r="C38" s="182" t="s">
        <v>32</v>
      </c>
      <c r="D38" s="416">
        <v>0</v>
      </c>
      <c r="E38" s="429">
        <v>0</v>
      </c>
      <c r="F38" s="72"/>
      <c r="G38" s="242"/>
      <c r="H38" s="242"/>
      <c r="I38" s="72"/>
      <c r="J38" s="74"/>
    </row>
    <row r="39" spans="2:10" ht="13">
      <c r="B39" s="190" t="s">
        <v>33</v>
      </c>
      <c r="C39" s="191" t="s">
        <v>34</v>
      </c>
      <c r="D39" s="417">
        <v>62.31</v>
      </c>
      <c r="E39" s="430">
        <v>0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2969.42</v>
      </c>
      <c r="E40" s="419">
        <v>-10021.549999999999</v>
      </c>
      <c r="G40" s="74"/>
    </row>
    <row r="41" spans="2:10" ht="13.5" thickBot="1">
      <c r="B41" s="100" t="s">
        <v>37</v>
      </c>
      <c r="C41" s="101" t="s">
        <v>38</v>
      </c>
      <c r="D41" s="420">
        <v>85904.26</v>
      </c>
      <c r="E41" s="372">
        <f>E26+E27+E40</f>
        <v>78333.599999999991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984.24890000000005</v>
      </c>
      <c r="E47" s="283">
        <v>589.39459999999997</v>
      </c>
      <c r="G47" s="72"/>
    </row>
    <row r="48" spans="2:10">
      <c r="B48" s="194" t="s">
        <v>6</v>
      </c>
      <c r="C48" s="195" t="s">
        <v>41</v>
      </c>
      <c r="D48" s="311">
        <v>589.39459999999997</v>
      </c>
      <c r="E48" s="332">
        <v>608.08569999999997</v>
      </c>
      <c r="G48" s="160"/>
    </row>
    <row r="49" spans="2:7" ht="13">
      <c r="B49" s="121" t="s">
        <v>23</v>
      </c>
      <c r="C49" s="125" t="s">
        <v>110</v>
      </c>
      <c r="D49" s="312"/>
      <c r="E49" s="75"/>
    </row>
    <row r="50" spans="2:7">
      <c r="B50" s="192" t="s">
        <v>4</v>
      </c>
      <c r="C50" s="193" t="s">
        <v>40</v>
      </c>
      <c r="D50" s="311">
        <v>144.08000000000001</v>
      </c>
      <c r="E50" s="75">
        <v>145.75</v>
      </c>
      <c r="G50" s="180"/>
    </row>
    <row r="51" spans="2:7">
      <c r="B51" s="192" t="s">
        <v>6</v>
      </c>
      <c r="C51" s="193" t="s">
        <v>111</v>
      </c>
      <c r="D51" s="311">
        <v>144.08000000000001</v>
      </c>
      <c r="E51" s="75">
        <v>115.94</v>
      </c>
      <c r="G51" s="180"/>
    </row>
    <row r="52" spans="2:7">
      <c r="B52" s="192" t="s">
        <v>8</v>
      </c>
      <c r="C52" s="193" t="s">
        <v>112</v>
      </c>
      <c r="D52" s="311">
        <v>156.81</v>
      </c>
      <c r="E52" s="75">
        <v>147.51</v>
      </c>
    </row>
    <row r="53" spans="2:7" ht="13.5" customHeight="1" thickBot="1">
      <c r="B53" s="196" t="s">
        <v>9</v>
      </c>
      <c r="C53" s="197" t="s">
        <v>41</v>
      </c>
      <c r="D53" s="309">
        <v>145.75</v>
      </c>
      <c r="E53" s="333">
        <v>128.82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78333.600000000006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78333.600000000006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78333.600000000006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78333.600000000006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692913385826772" right="0.74803149606299213" top="0.55118110236220474" bottom="0.39370078740157483" header="0.51181102362204722" footer="0.51181102362204722"/>
  <pageSetup paperSize="9" scale="70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Arkusz3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1.54296875" customWidth="1"/>
    <col min="10" max="10" width="12.1796875" customWidth="1"/>
    <col min="11" max="11" width="11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8"/>
      <c r="C4" s="8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146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1309866.25</v>
      </c>
      <c r="E11" s="392">
        <f>SUM(E12:E14)</f>
        <v>614446.92000000004</v>
      </c>
    </row>
    <row r="12" spans="2:12">
      <c r="B12" s="181" t="s">
        <v>4</v>
      </c>
      <c r="C12" s="182" t="s">
        <v>5</v>
      </c>
      <c r="D12" s="393">
        <v>1309866.25</v>
      </c>
      <c r="E12" s="394">
        <v>614446.92000000004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1309866.25</v>
      </c>
      <c r="E21" s="404">
        <f>E11-E17</f>
        <v>614446.92000000004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1562781.86</v>
      </c>
      <c r="E26" s="414">
        <f>D21</f>
        <v>1309866.25</v>
      </c>
      <c r="G26" s="74"/>
      <c r="H26" s="236"/>
    </row>
    <row r="27" spans="2:11" ht="13">
      <c r="B27" s="8" t="s">
        <v>17</v>
      </c>
      <c r="C27" s="9" t="s">
        <v>108</v>
      </c>
      <c r="D27" s="415">
        <v>-271748.87999999995</v>
      </c>
      <c r="E27" s="427">
        <v>-706489.28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6872.57</v>
      </c>
      <c r="E28" s="428">
        <v>6497.54</v>
      </c>
      <c r="F28" s="72"/>
      <c r="G28" s="242"/>
      <c r="H28" s="242"/>
      <c r="I28" s="72"/>
      <c r="J28" s="74"/>
    </row>
    <row r="29" spans="2:11" ht="13">
      <c r="B29" s="189" t="s">
        <v>4</v>
      </c>
      <c r="C29" s="182" t="s">
        <v>20</v>
      </c>
      <c r="D29" s="416">
        <v>6872.57</v>
      </c>
      <c r="E29" s="429">
        <v>6497.54</v>
      </c>
      <c r="F29" s="72"/>
      <c r="G29" s="242"/>
      <c r="H29" s="242"/>
      <c r="I29" s="72"/>
      <c r="J29" s="74"/>
    </row>
    <row r="30" spans="2:11" ht="13">
      <c r="B30" s="189" t="s">
        <v>6</v>
      </c>
      <c r="C30" s="182" t="s">
        <v>21</v>
      </c>
      <c r="D30" s="416">
        <v>0</v>
      </c>
      <c r="E30" s="429">
        <v>0</v>
      </c>
      <c r="F30" s="72"/>
      <c r="G30" s="242"/>
      <c r="H30" s="242"/>
      <c r="I30" s="72"/>
      <c r="J30" s="74"/>
    </row>
    <row r="31" spans="2:11" ht="13">
      <c r="B31" s="189" t="s">
        <v>8</v>
      </c>
      <c r="C31" s="182" t="s">
        <v>22</v>
      </c>
      <c r="D31" s="416">
        <v>0</v>
      </c>
      <c r="E31" s="429">
        <v>0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278621.44999999995</v>
      </c>
      <c r="E32" s="428">
        <v>712986.82000000007</v>
      </c>
      <c r="F32" s="72"/>
      <c r="G32" s="243"/>
      <c r="H32" s="242"/>
      <c r="I32" s="72"/>
      <c r="J32" s="74"/>
    </row>
    <row r="33" spans="2:10" ht="13">
      <c r="B33" s="189" t="s">
        <v>4</v>
      </c>
      <c r="C33" s="182" t="s">
        <v>25</v>
      </c>
      <c r="D33" s="416">
        <v>206948.83</v>
      </c>
      <c r="E33" s="429">
        <v>695282.3</v>
      </c>
      <c r="F33" s="72"/>
      <c r="G33" s="242"/>
      <c r="H33" s="242"/>
      <c r="I33" s="72"/>
      <c r="J33" s="74"/>
    </row>
    <row r="34" spans="2:10" ht="13">
      <c r="B34" s="189" t="s">
        <v>6</v>
      </c>
      <c r="C34" s="182" t="s">
        <v>26</v>
      </c>
      <c r="D34" s="416">
        <v>46975.18</v>
      </c>
      <c r="E34" s="429">
        <v>0</v>
      </c>
      <c r="F34" s="72"/>
      <c r="G34" s="242"/>
      <c r="H34" s="242"/>
      <c r="I34" s="72"/>
      <c r="J34" s="74"/>
    </row>
    <row r="35" spans="2:10" ht="13">
      <c r="B35" s="189" t="s">
        <v>8</v>
      </c>
      <c r="C35" s="182" t="s">
        <v>27</v>
      </c>
      <c r="D35" s="416">
        <v>662.39</v>
      </c>
      <c r="E35" s="429">
        <v>2080.85</v>
      </c>
      <c r="F35" s="72"/>
      <c r="G35" s="242"/>
      <c r="H35" s="242"/>
      <c r="I35" s="72"/>
      <c r="J35" s="74"/>
    </row>
    <row r="36" spans="2:10" ht="13">
      <c r="B36" s="189" t="s">
        <v>9</v>
      </c>
      <c r="C36" s="182" t="s">
        <v>28</v>
      </c>
      <c r="D36" s="416">
        <v>0</v>
      </c>
      <c r="E36" s="429">
        <v>0</v>
      </c>
      <c r="F36" s="72"/>
      <c r="G36" s="242"/>
      <c r="H36" s="242"/>
      <c r="I36" s="72"/>
      <c r="J36" s="74"/>
    </row>
    <row r="37" spans="2:10" ht="25.5">
      <c r="B37" s="189" t="s">
        <v>29</v>
      </c>
      <c r="C37" s="182" t="s">
        <v>30</v>
      </c>
      <c r="D37" s="416">
        <v>23202.01</v>
      </c>
      <c r="E37" s="429">
        <v>15623.67</v>
      </c>
      <c r="F37" s="72"/>
      <c r="G37" s="242"/>
      <c r="H37" s="242"/>
      <c r="I37" s="72"/>
      <c r="J37" s="74"/>
    </row>
    <row r="38" spans="2:10" ht="13">
      <c r="B38" s="189" t="s">
        <v>31</v>
      </c>
      <c r="C38" s="182" t="s">
        <v>32</v>
      </c>
      <c r="D38" s="416">
        <v>0</v>
      </c>
      <c r="E38" s="429">
        <v>0</v>
      </c>
      <c r="F38" s="72"/>
      <c r="G38" s="242"/>
      <c r="H38" s="242"/>
      <c r="I38" s="72"/>
      <c r="J38" s="74"/>
    </row>
    <row r="39" spans="2:10" ht="13">
      <c r="B39" s="190" t="s">
        <v>33</v>
      </c>
      <c r="C39" s="191" t="s">
        <v>34</v>
      </c>
      <c r="D39" s="417">
        <v>833.04</v>
      </c>
      <c r="E39" s="430">
        <v>0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18833.27</v>
      </c>
      <c r="E40" s="419">
        <v>11069.95</v>
      </c>
      <c r="G40" s="74"/>
    </row>
    <row r="41" spans="2:10" ht="13.5" thickBot="1">
      <c r="B41" s="100" t="s">
        <v>37</v>
      </c>
      <c r="C41" s="101" t="s">
        <v>38</v>
      </c>
      <c r="D41" s="420">
        <v>1309866.2500000002</v>
      </c>
      <c r="E41" s="372">
        <f>E26+E27+E40</f>
        <v>614446.91999999993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8963.9891000000007</v>
      </c>
      <c r="E47" s="150">
        <v>7420.9180999999999</v>
      </c>
      <c r="G47" s="72"/>
    </row>
    <row r="48" spans="2:10">
      <c r="B48" s="194" t="s">
        <v>6</v>
      </c>
      <c r="C48" s="195" t="s">
        <v>41</v>
      </c>
      <c r="D48" s="311">
        <v>7420.9180999999999</v>
      </c>
      <c r="E48" s="334">
        <v>3425.3926000000001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174.34</v>
      </c>
      <c r="E50" s="150">
        <v>176.51</v>
      </c>
      <c r="G50" s="180"/>
    </row>
    <row r="51" spans="2:7">
      <c r="B51" s="192" t="s">
        <v>6</v>
      </c>
      <c r="C51" s="193" t="s">
        <v>111</v>
      </c>
      <c r="D51" s="311">
        <v>174.34</v>
      </c>
      <c r="E51" s="150">
        <v>174.58</v>
      </c>
      <c r="G51" s="180"/>
    </row>
    <row r="52" spans="2:7">
      <c r="B52" s="192" t="s">
        <v>8</v>
      </c>
      <c r="C52" s="193" t="s">
        <v>112</v>
      </c>
      <c r="D52" s="311">
        <v>177</v>
      </c>
      <c r="E52" s="150">
        <v>179.44</v>
      </c>
    </row>
    <row r="53" spans="2:7" ht="13.5" customHeight="1" thickBot="1">
      <c r="B53" s="196" t="s">
        <v>9</v>
      </c>
      <c r="C53" s="197" t="s">
        <v>41</v>
      </c>
      <c r="D53" s="309">
        <v>176.51</v>
      </c>
      <c r="E53" s="335">
        <v>179.38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614446.92000000004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614446.92000000004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614446.92000000004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614446.92000000004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2" right="0.75" top="0.6" bottom="0.56000000000000005" header="0.5" footer="0.5"/>
  <pageSetup paperSize="9" scale="70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Arkusz36"/>
  <dimension ref="A1:L81"/>
  <sheetViews>
    <sheetView zoomScale="80" zoomScaleNormal="80" workbookViewId="0">
      <selection activeCell="G1" sqref="G1:L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88"/>
      <c r="C4" s="8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.25" customHeight="1">
      <c r="B6" s="446" t="s">
        <v>147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 customHeight="1">
      <c r="B8" s="448" t="s">
        <v>18</v>
      </c>
      <c r="C8" s="448"/>
      <c r="D8" s="448"/>
      <c r="E8" s="448"/>
    </row>
    <row r="9" spans="2:12" ht="16.5" customHeight="1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201929.27</v>
      </c>
      <c r="E11" s="392">
        <f>SUM(E12:E14)</f>
        <v>170098.4</v>
      </c>
    </row>
    <row r="12" spans="2:12">
      <c r="B12" s="181" t="s">
        <v>4</v>
      </c>
      <c r="C12" s="182" t="s">
        <v>5</v>
      </c>
      <c r="D12" s="393">
        <v>201929.27</v>
      </c>
      <c r="E12" s="394">
        <v>170098.4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customHeight="1" thickBot="1">
      <c r="B21" s="452" t="s">
        <v>107</v>
      </c>
      <c r="C21" s="464"/>
      <c r="D21" s="403">
        <v>201929.27</v>
      </c>
      <c r="E21" s="404">
        <f>E11-E17</f>
        <v>170098.4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 customHeight="1">
      <c r="B23" s="448" t="s">
        <v>101</v>
      </c>
      <c r="C23" s="448"/>
      <c r="D23" s="448"/>
      <c r="E23" s="448"/>
      <c r="G23" s="72"/>
    </row>
    <row r="24" spans="2:11" ht="15.75" customHeight="1" thickBot="1">
      <c r="B24" s="447" t="s">
        <v>102</v>
      </c>
      <c r="C24" s="447"/>
      <c r="D24" s="447"/>
      <c r="E24" s="447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213098.23</v>
      </c>
      <c r="E26" s="414">
        <f>D21</f>
        <v>201929.27</v>
      </c>
      <c r="G26" s="74"/>
    </row>
    <row r="27" spans="2:11" ht="13">
      <c r="B27" s="8" t="s">
        <v>17</v>
      </c>
      <c r="C27" s="9" t="s">
        <v>108</v>
      </c>
      <c r="D27" s="415">
        <v>-40904.239999999998</v>
      </c>
      <c r="E27" s="427">
        <v>-4387.8600000000006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1609.3500000000001</v>
      </c>
      <c r="E28" s="428">
        <v>1669.1</v>
      </c>
      <c r="F28" s="72"/>
      <c r="G28" s="242"/>
      <c r="H28" s="242"/>
      <c r="I28" s="72"/>
      <c r="J28" s="74"/>
    </row>
    <row r="29" spans="2:11" ht="13">
      <c r="B29" s="189" t="s">
        <v>4</v>
      </c>
      <c r="C29" s="182" t="s">
        <v>20</v>
      </c>
      <c r="D29" s="416">
        <v>1609.3500000000001</v>
      </c>
      <c r="E29" s="429">
        <v>1668.28</v>
      </c>
      <c r="F29" s="72"/>
      <c r="G29" s="242"/>
      <c r="H29" s="242"/>
      <c r="I29" s="72"/>
      <c r="J29" s="74"/>
    </row>
    <row r="30" spans="2:11" ht="13">
      <c r="B30" s="189" t="s">
        <v>6</v>
      </c>
      <c r="C30" s="182" t="s">
        <v>21</v>
      </c>
      <c r="D30" s="416">
        <v>0</v>
      </c>
      <c r="E30" s="429">
        <v>0</v>
      </c>
      <c r="F30" s="72"/>
      <c r="G30" s="242"/>
      <c r="H30" s="242"/>
      <c r="I30" s="72"/>
      <c r="J30" s="74"/>
    </row>
    <row r="31" spans="2:11" ht="13">
      <c r="B31" s="189" t="s">
        <v>8</v>
      </c>
      <c r="C31" s="182" t="s">
        <v>22</v>
      </c>
      <c r="D31" s="416">
        <v>0</v>
      </c>
      <c r="E31" s="429">
        <v>0.82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42513.59</v>
      </c>
      <c r="E32" s="428">
        <v>6056.96</v>
      </c>
      <c r="F32" s="72"/>
      <c r="G32" s="243"/>
      <c r="H32" s="242"/>
      <c r="I32" s="72"/>
      <c r="J32" s="74"/>
    </row>
    <row r="33" spans="2:10" ht="13">
      <c r="B33" s="189" t="s">
        <v>4</v>
      </c>
      <c r="C33" s="182" t="s">
        <v>25</v>
      </c>
      <c r="D33" s="416">
        <v>36802.97</v>
      </c>
      <c r="E33" s="429">
        <v>2662.23</v>
      </c>
      <c r="F33" s="72"/>
      <c r="G33" s="242"/>
      <c r="H33" s="242"/>
      <c r="I33" s="72"/>
      <c r="J33" s="74"/>
    </row>
    <row r="34" spans="2:10" ht="13">
      <c r="B34" s="189" t="s">
        <v>6</v>
      </c>
      <c r="C34" s="182" t="s">
        <v>26</v>
      </c>
      <c r="D34" s="416">
        <v>1069.8399999999999</v>
      </c>
      <c r="E34" s="429">
        <v>0</v>
      </c>
      <c r="F34" s="72"/>
      <c r="G34" s="242"/>
      <c r="H34" s="242"/>
      <c r="I34" s="72"/>
      <c r="J34" s="74"/>
    </row>
    <row r="35" spans="2:10" ht="13">
      <c r="B35" s="189" t="s">
        <v>8</v>
      </c>
      <c r="C35" s="182" t="s">
        <v>27</v>
      </c>
      <c r="D35" s="416">
        <v>271.58999999999997</v>
      </c>
      <c r="E35" s="429">
        <v>332.09000000000003</v>
      </c>
      <c r="F35" s="72"/>
      <c r="G35" s="242"/>
      <c r="H35" s="242"/>
      <c r="I35" s="72"/>
      <c r="J35" s="74"/>
    </row>
    <row r="36" spans="2:10" ht="13">
      <c r="B36" s="189" t="s">
        <v>9</v>
      </c>
      <c r="C36" s="182" t="s">
        <v>28</v>
      </c>
      <c r="D36" s="416">
        <v>0</v>
      </c>
      <c r="E36" s="429">
        <v>0</v>
      </c>
      <c r="F36" s="72"/>
      <c r="G36" s="242"/>
      <c r="H36" s="242"/>
      <c r="I36" s="72"/>
      <c r="J36" s="74"/>
    </row>
    <row r="37" spans="2:10" ht="25.5">
      <c r="B37" s="189" t="s">
        <v>29</v>
      </c>
      <c r="C37" s="182" t="s">
        <v>30</v>
      </c>
      <c r="D37" s="416">
        <v>4369.1900000000005</v>
      </c>
      <c r="E37" s="429">
        <v>3062.64</v>
      </c>
      <c r="F37" s="72"/>
      <c r="G37" s="242"/>
      <c r="H37" s="242"/>
      <c r="I37" s="72"/>
      <c r="J37" s="74"/>
    </row>
    <row r="38" spans="2:10" ht="13">
      <c r="B38" s="189" t="s">
        <v>31</v>
      </c>
      <c r="C38" s="182" t="s">
        <v>32</v>
      </c>
      <c r="D38" s="416">
        <v>0</v>
      </c>
      <c r="E38" s="429">
        <v>0</v>
      </c>
      <c r="F38" s="72"/>
      <c r="G38" s="242"/>
      <c r="H38" s="242"/>
      <c r="I38" s="72"/>
      <c r="J38" s="74"/>
    </row>
    <row r="39" spans="2:10" ht="13">
      <c r="B39" s="190" t="s">
        <v>33</v>
      </c>
      <c r="C39" s="191" t="s">
        <v>34</v>
      </c>
      <c r="D39" s="417">
        <v>0</v>
      </c>
      <c r="E39" s="430">
        <v>0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29735.279999999999</v>
      </c>
      <c r="E40" s="419">
        <v>-27443.01</v>
      </c>
      <c r="G40" s="74"/>
      <c r="H40" s="236"/>
    </row>
    <row r="41" spans="2:10" ht="13.5" thickBot="1">
      <c r="B41" s="100" t="s">
        <v>37</v>
      </c>
      <c r="C41" s="101" t="s">
        <v>38</v>
      </c>
      <c r="D41" s="420">
        <v>201929.27000000002</v>
      </c>
      <c r="E41" s="372">
        <f>E26+E27+E40</f>
        <v>170098.39999999997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 customHeight="1">
      <c r="B43" s="449" t="s">
        <v>60</v>
      </c>
      <c r="C43" s="449"/>
      <c r="D43" s="449"/>
      <c r="E43" s="449"/>
      <c r="G43" s="72"/>
    </row>
    <row r="44" spans="2:10" ht="18" customHeight="1" thickBot="1">
      <c r="B44" s="447" t="s">
        <v>118</v>
      </c>
      <c r="C44" s="447"/>
      <c r="D44" s="447"/>
      <c r="E44" s="447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1752.885</v>
      </c>
      <c r="E47" s="289">
        <v>1453.4604999999999</v>
      </c>
      <c r="G47" s="72"/>
    </row>
    <row r="48" spans="2:10">
      <c r="B48" s="194" t="s">
        <v>6</v>
      </c>
      <c r="C48" s="195" t="s">
        <v>41</v>
      </c>
      <c r="D48" s="311">
        <v>1453.4604999999999</v>
      </c>
      <c r="E48" s="336">
        <v>1416.1885</v>
      </c>
      <c r="G48" s="72"/>
    </row>
    <row r="49" spans="2:7" ht="13">
      <c r="B49" s="121" t="s">
        <v>23</v>
      </c>
      <c r="C49" s="125" t="s">
        <v>110</v>
      </c>
      <c r="D49" s="312"/>
      <c r="E49" s="290"/>
    </row>
    <row r="50" spans="2:7">
      <c r="B50" s="192" t="s">
        <v>4</v>
      </c>
      <c r="C50" s="193" t="s">
        <v>40</v>
      </c>
      <c r="D50" s="311">
        <v>121.57</v>
      </c>
      <c r="E50" s="291">
        <v>138.93</v>
      </c>
      <c r="G50" s="180"/>
    </row>
    <row r="51" spans="2:7">
      <c r="B51" s="192" t="s">
        <v>6</v>
      </c>
      <c r="C51" s="193" t="s">
        <v>111</v>
      </c>
      <c r="D51" s="311">
        <v>121.57</v>
      </c>
      <c r="E51" s="291">
        <v>105.16</v>
      </c>
      <c r="G51" s="180"/>
    </row>
    <row r="52" spans="2:7">
      <c r="B52" s="192" t="s">
        <v>8</v>
      </c>
      <c r="C52" s="193" t="s">
        <v>112</v>
      </c>
      <c r="D52" s="311">
        <v>147.9</v>
      </c>
      <c r="E52" s="291">
        <v>142.61000000000001</v>
      </c>
    </row>
    <row r="53" spans="2:7" ht="12.75" customHeight="1" thickBot="1">
      <c r="B53" s="196" t="s">
        <v>9</v>
      </c>
      <c r="C53" s="197" t="s">
        <v>41</v>
      </c>
      <c r="D53" s="309">
        <v>138.93</v>
      </c>
      <c r="E53" s="335">
        <v>120.11</v>
      </c>
    </row>
    <row r="54" spans="2:7">
      <c r="B54" s="110"/>
      <c r="C54" s="111"/>
      <c r="D54" s="112"/>
      <c r="E54" s="112"/>
    </row>
    <row r="55" spans="2:7" ht="13.5" customHeight="1">
      <c r="B55" s="449" t="s">
        <v>62</v>
      </c>
      <c r="C55" s="449"/>
      <c r="D55" s="449"/>
      <c r="E55" s="449"/>
    </row>
    <row r="56" spans="2:7" ht="14.25" customHeight="1" thickBot="1">
      <c r="B56" s="447" t="s">
        <v>113</v>
      </c>
      <c r="C56" s="447"/>
      <c r="D56" s="447"/>
      <c r="E56" s="447"/>
    </row>
    <row r="57" spans="2:7" ht="23.25" customHeight="1" thickBot="1">
      <c r="B57" s="462" t="s">
        <v>42</v>
      </c>
      <c r="C57" s="46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170098.4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170098.4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170098.4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170098.4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6999999999999995" right="0.75" top="0.62" bottom="0.5" header="0.5" footer="0.5"/>
  <pageSetup paperSize="9" scale="70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Arkusz3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1.1796875" customWidth="1"/>
    <col min="9" max="9" width="13.26953125" customWidth="1"/>
    <col min="10" max="10" width="13.54296875" customWidth="1"/>
    <col min="11" max="11" width="13.269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8"/>
      <c r="C4" s="8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148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300026.65000000002</v>
      </c>
      <c r="E11" s="392">
        <f>SUM(E12:E14)</f>
        <v>224321.85</v>
      </c>
    </row>
    <row r="12" spans="2:12">
      <c r="B12" s="107" t="s">
        <v>4</v>
      </c>
      <c r="C12" s="5" t="s">
        <v>5</v>
      </c>
      <c r="D12" s="393">
        <v>300026.65000000002</v>
      </c>
      <c r="E12" s="394">
        <v>224321.85</v>
      </c>
    </row>
    <row r="13" spans="2:12">
      <c r="B13" s="107" t="s">
        <v>6</v>
      </c>
      <c r="C13" s="68" t="s">
        <v>7</v>
      </c>
      <c r="D13" s="395">
        <v>0</v>
      </c>
      <c r="E13" s="396">
        <v>0</v>
      </c>
    </row>
    <row r="14" spans="2:12">
      <c r="B14" s="107" t="s">
        <v>8</v>
      </c>
      <c r="C14" s="68" t="s">
        <v>10</v>
      </c>
      <c r="D14" s="395">
        <v>0</v>
      </c>
      <c r="E14" s="396">
        <v>0</v>
      </c>
      <c r="G14" s="67"/>
    </row>
    <row r="15" spans="2:12">
      <c r="B15" s="107" t="s">
        <v>103</v>
      </c>
      <c r="C15" s="68" t="s">
        <v>11</v>
      </c>
      <c r="D15" s="395">
        <v>0</v>
      </c>
      <c r="E15" s="396">
        <v>0</v>
      </c>
    </row>
    <row r="16" spans="2:12">
      <c r="B16" s="108" t="s">
        <v>104</v>
      </c>
      <c r="C16" s="92" t="s">
        <v>12</v>
      </c>
      <c r="D16" s="397">
        <v>0</v>
      </c>
      <c r="E16" s="398">
        <v>0</v>
      </c>
    </row>
    <row r="17" spans="2:12" ht="13">
      <c r="B17" s="8" t="s">
        <v>13</v>
      </c>
      <c r="C17" s="10" t="s">
        <v>65</v>
      </c>
      <c r="D17" s="399">
        <v>0</v>
      </c>
      <c r="E17" s="400">
        <v>0</v>
      </c>
    </row>
    <row r="18" spans="2:12">
      <c r="B18" s="107" t="s">
        <v>4</v>
      </c>
      <c r="C18" s="5" t="s">
        <v>11</v>
      </c>
      <c r="D18" s="397">
        <v>0</v>
      </c>
      <c r="E18" s="398">
        <v>0</v>
      </c>
    </row>
    <row r="19" spans="2:12" ht="15" customHeight="1">
      <c r="B19" s="107" t="s">
        <v>6</v>
      </c>
      <c r="C19" s="68" t="s">
        <v>105</v>
      </c>
      <c r="D19" s="395">
        <v>0</v>
      </c>
      <c r="E19" s="396">
        <v>0</v>
      </c>
    </row>
    <row r="20" spans="2:12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2" ht="13.5" thickBot="1">
      <c r="B21" s="456" t="s">
        <v>107</v>
      </c>
      <c r="C21" s="457"/>
      <c r="D21" s="403">
        <v>300026.65000000002</v>
      </c>
      <c r="E21" s="404">
        <f>E11-E17</f>
        <v>224321.85</v>
      </c>
      <c r="F21" s="77"/>
      <c r="G21" s="77"/>
      <c r="H21" s="168"/>
      <c r="J21" s="226"/>
      <c r="K21" s="168"/>
      <c r="L21" s="180"/>
    </row>
    <row r="22" spans="2:12">
      <c r="B22" s="3"/>
      <c r="C22" s="6"/>
      <c r="D22" s="7"/>
      <c r="E22" s="7"/>
      <c r="G22" s="72"/>
    </row>
    <row r="23" spans="2:12" ht="13.5">
      <c r="B23" s="448" t="s">
        <v>101</v>
      </c>
      <c r="C23" s="460"/>
      <c r="D23" s="460"/>
      <c r="E23" s="460"/>
      <c r="G23" s="72"/>
    </row>
    <row r="24" spans="2:12" ht="15.75" customHeight="1" thickBot="1">
      <c r="B24" s="447" t="s">
        <v>102</v>
      </c>
      <c r="C24" s="461"/>
      <c r="D24" s="461"/>
      <c r="E24" s="461"/>
    </row>
    <row r="25" spans="2:12" ht="13.5" thickBot="1">
      <c r="B25" s="89"/>
      <c r="C25" s="4" t="s">
        <v>2</v>
      </c>
      <c r="D25" s="274" t="s">
        <v>251</v>
      </c>
      <c r="E25" s="245" t="s">
        <v>255</v>
      </c>
    </row>
    <row r="26" spans="2:12" ht="13">
      <c r="B26" s="96" t="s">
        <v>15</v>
      </c>
      <c r="C26" s="97" t="s">
        <v>16</v>
      </c>
      <c r="D26" s="413">
        <v>296835.78000000003</v>
      </c>
      <c r="E26" s="414">
        <f>D21</f>
        <v>300026.65000000002</v>
      </c>
      <c r="G26" s="74"/>
    </row>
    <row r="27" spans="2:12" ht="13">
      <c r="B27" s="8" t="s">
        <v>17</v>
      </c>
      <c r="C27" s="9" t="s">
        <v>108</v>
      </c>
      <c r="D27" s="415">
        <v>-58016.88</v>
      </c>
      <c r="E27" s="427">
        <v>-4432.7100000000009</v>
      </c>
      <c r="F27" s="72"/>
      <c r="G27" s="243"/>
      <c r="H27" s="242"/>
      <c r="I27" s="72"/>
      <c r="J27" s="74"/>
    </row>
    <row r="28" spans="2:12" ht="13">
      <c r="B28" s="8" t="s">
        <v>18</v>
      </c>
      <c r="C28" s="9" t="s">
        <v>19</v>
      </c>
      <c r="D28" s="415">
        <v>83031.759999999995</v>
      </c>
      <c r="E28" s="428">
        <v>6032.91</v>
      </c>
      <c r="F28" s="72"/>
      <c r="G28" s="242"/>
      <c r="H28" s="242"/>
      <c r="I28" s="72"/>
      <c r="J28" s="74"/>
    </row>
    <row r="29" spans="2:12" ht="13">
      <c r="B29" s="105" t="s">
        <v>4</v>
      </c>
      <c r="C29" s="5" t="s">
        <v>20</v>
      </c>
      <c r="D29" s="416">
        <v>6655.34</v>
      </c>
      <c r="E29" s="429">
        <v>6032.91</v>
      </c>
      <c r="F29" s="72"/>
      <c r="G29" s="242"/>
      <c r="H29" s="242"/>
      <c r="I29" s="72"/>
      <c r="J29" s="74"/>
    </row>
    <row r="30" spans="2:12" ht="13">
      <c r="B30" s="105" t="s">
        <v>6</v>
      </c>
      <c r="C30" s="5" t="s">
        <v>21</v>
      </c>
      <c r="D30" s="416">
        <v>0</v>
      </c>
      <c r="E30" s="429">
        <v>0</v>
      </c>
      <c r="F30" s="72"/>
      <c r="G30" s="242"/>
      <c r="H30" s="242"/>
      <c r="I30" s="72"/>
      <c r="J30" s="74"/>
    </row>
    <row r="31" spans="2:12" ht="13">
      <c r="B31" s="105" t="s">
        <v>8</v>
      </c>
      <c r="C31" s="5" t="s">
        <v>22</v>
      </c>
      <c r="D31" s="416">
        <v>76376.42</v>
      </c>
      <c r="E31" s="429">
        <v>0</v>
      </c>
      <c r="F31" s="72"/>
      <c r="G31" s="242"/>
      <c r="H31" s="242"/>
      <c r="I31" s="72"/>
      <c r="J31" s="74"/>
    </row>
    <row r="32" spans="2:12" ht="13">
      <c r="B32" s="93" t="s">
        <v>23</v>
      </c>
      <c r="C32" s="10" t="s">
        <v>24</v>
      </c>
      <c r="D32" s="415">
        <v>141048.64000000001</v>
      </c>
      <c r="E32" s="428">
        <v>10465.620000000001</v>
      </c>
      <c r="F32" s="72"/>
      <c r="G32" s="243"/>
      <c r="H32" s="242"/>
      <c r="I32" s="72"/>
      <c r="J32" s="74"/>
    </row>
    <row r="33" spans="2:10" ht="13">
      <c r="B33" s="105" t="s">
        <v>4</v>
      </c>
      <c r="C33" s="5" t="s">
        <v>25</v>
      </c>
      <c r="D33" s="416">
        <v>108995.15000000001</v>
      </c>
      <c r="E33" s="429">
        <v>6529.71</v>
      </c>
      <c r="F33" s="72"/>
      <c r="G33" s="242"/>
      <c r="H33" s="242"/>
      <c r="I33" s="72"/>
      <c r="J33" s="74"/>
    </row>
    <row r="34" spans="2:10" ht="13">
      <c r="B34" s="105" t="s">
        <v>6</v>
      </c>
      <c r="C34" s="5" t="s">
        <v>26</v>
      </c>
      <c r="D34" s="416">
        <v>0</v>
      </c>
      <c r="E34" s="429">
        <v>0</v>
      </c>
      <c r="F34" s="72"/>
      <c r="G34" s="242"/>
      <c r="H34" s="242"/>
      <c r="I34" s="72"/>
      <c r="J34" s="74"/>
    </row>
    <row r="35" spans="2:10" ht="13">
      <c r="B35" s="105" t="s">
        <v>8</v>
      </c>
      <c r="C35" s="5" t="s">
        <v>27</v>
      </c>
      <c r="D35" s="416">
        <v>524.44000000000005</v>
      </c>
      <c r="E35" s="429">
        <v>587.21</v>
      </c>
      <c r="F35" s="72"/>
      <c r="G35" s="242"/>
      <c r="H35" s="242"/>
      <c r="I35" s="72"/>
      <c r="J35" s="74"/>
    </row>
    <row r="36" spans="2:10" ht="13">
      <c r="B36" s="105" t="s">
        <v>9</v>
      </c>
      <c r="C36" s="5" t="s">
        <v>28</v>
      </c>
      <c r="D36" s="416">
        <v>0</v>
      </c>
      <c r="E36" s="429">
        <v>0</v>
      </c>
      <c r="F36" s="72"/>
      <c r="G36" s="242"/>
      <c r="H36" s="242"/>
      <c r="I36" s="72"/>
      <c r="J36" s="74"/>
    </row>
    <row r="37" spans="2:10" ht="25.5">
      <c r="B37" s="105" t="s">
        <v>29</v>
      </c>
      <c r="C37" s="5" t="s">
        <v>30</v>
      </c>
      <c r="D37" s="416">
        <v>4901.58</v>
      </c>
      <c r="E37" s="429">
        <v>3348.44</v>
      </c>
      <c r="F37" s="72"/>
      <c r="G37" s="242"/>
      <c r="H37" s="242"/>
      <c r="I37" s="72"/>
      <c r="J37" s="74"/>
    </row>
    <row r="38" spans="2:10" ht="13">
      <c r="B38" s="105" t="s">
        <v>31</v>
      </c>
      <c r="C38" s="5" t="s">
        <v>32</v>
      </c>
      <c r="D38" s="416">
        <v>0</v>
      </c>
      <c r="E38" s="429">
        <v>0</v>
      </c>
      <c r="F38" s="72"/>
      <c r="G38" s="242"/>
      <c r="H38" s="242"/>
      <c r="I38" s="72"/>
      <c r="J38" s="74"/>
    </row>
    <row r="39" spans="2:10" ht="13">
      <c r="B39" s="106" t="s">
        <v>33</v>
      </c>
      <c r="C39" s="11" t="s">
        <v>34</v>
      </c>
      <c r="D39" s="417">
        <v>26627.47</v>
      </c>
      <c r="E39" s="430">
        <v>0.26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61207.75</v>
      </c>
      <c r="E40" s="419">
        <v>-71272.09</v>
      </c>
      <c r="G40" s="74"/>
      <c r="H40" s="236"/>
    </row>
    <row r="41" spans="2:10" ht="13.5" thickBot="1">
      <c r="B41" s="100" t="s">
        <v>37</v>
      </c>
      <c r="C41" s="101" t="s">
        <v>38</v>
      </c>
      <c r="D41" s="420">
        <v>300026.64999999997</v>
      </c>
      <c r="E41" s="372">
        <f>E26+E27+E40</f>
        <v>224321.85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8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1697.5625</v>
      </c>
      <c r="E47" s="150">
        <v>1457.9263000000001</v>
      </c>
      <c r="G47" s="72"/>
    </row>
    <row r="48" spans="2:10">
      <c r="B48" s="124" t="s">
        <v>6</v>
      </c>
      <c r="C48" s="21" t="s">
        <v>41</v>
      </c>
      <c r="D48" s="311">
        <v>1457.9263000000001</v>
      </c>
      <c r="E48" s="334">
        <v>1431.0804000000001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03" t="s">
        <v>4</v>
      </c>
      <c r="C50" s="14" t="s">
        <v>40</v>
      </c>
      <c r="D50" s="311">
        <v>174.86</v>
      </c>
      <c r="E50" s="150">
        <v>205.79</v>
      </c>
      <c r="G50" s="180"/>
    </row>
    <row r="51" spans="2:7">
      <c r="B51" s="103" t="s">
        <v>6</v>
      </c>
      <c r="C51" s="14" t="s">
        <v>111</v>
      </c>
      <c r="D51" s="311">
        <v>174.86</v>
      </c>
      <c r="E51" s="150">
        <v>138.76</v>
      </c>
      <c r="G51" s="180"/>
    </row>
    <row r="52" spans="2:7">
      <c r="B52" s="103" t="s">
        <v>8</v>
      </c>
      <c r="C52" s="14" t="s">
        <v>112</v>
      </c>
      <c r="D52" s="311">
        <v>224.7</v>
      </c>
      <c r="E52" s="150">
        <v>209.9</v>
      </c>
    </row>
    <row r="53" spans="2:7" ht="13.5" customHeight="1" thickBot="1">
      <c r="B53" s="104" t="s">
        <v>9</v>
      </c>
      <c r="C53" s="16" t="s">
        <v>41</v>
      </c>
      <c r="D53" s="309">
        <v>205.79</v>
      </c>
      <c r="E53" s="335">
        <v>156.75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224321.85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224321.85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224321.85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224321.85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000000000000004" right="0.75" top="0.59" bottom="0.4" header="0.5" footer="0.5"/>
  <pageSetup paperSize="9" scale="70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Arkusz3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6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88"/>
      <c r="C4" s="8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149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3074009.43</v>
      </c>
      <c r="E11" s="392">
        <f>SUM(E12:E14)</f>
        <v>2606342.94</v>
      </c>
    </row>
    <row r="12" spans="2:12">
      <c r="B12" s="181" t="s">
        <v>4</v>
      </c>
      <c r="C12" s="182" t="s">
        <v>5</v>
      </c>
      <c r="D12" s="393">
        <v>3074009.43</v>
      </c>
      <c r="E12" s="394">
        <v>2606342.94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f>-E180</f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3074009.43</v>
      </c>
      <c r="E21" s="404">
        <f>E11-E17</f>
        <v>2606342.94</v>
      </c>
      <c r="F21" s="77"/>
      <c r="G21" s="77"/>
      <c r="H21" s="77"/>
      <c r="J21" s="226"/>
      <c r="K21" s="168"/>
    </row>
    <row r="22" spans="2:11">
      <c r="B22" s="3"/>
      <c r="C22" s="6"/>
      <c r="D22" s="7"/>
      <c r="E22" s="7"/>
      <c r="G22" s="72"/>
      <c r="J22" s="273"/>
      <c r="K22" s="273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3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6303578.8099999996</v>
      </c>
      <c r="E26" s="414">
        <f>D21</f>
        <v>3074009.43</v>
      </c>
      <c r="G26" s="74"/>
    </row>
    <row r="27" spans="2:11" ht="13">
      <c r="B27" s="8" t="s">
        <v>17</v>
      </c>
      <c r="C27" s="9" t="s">
        <v>108</v>
      </c>
      <c r="D27" s="415">
        <v>-3159490.4</v>
      </c>
      <c r="E27" s="427">
        <v>-514753.22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20341.66</v>
      </c>
      <c r="E28" s="428">
        <v>16224.500000000002</v>
      </c>
      <c r="F28" s="72"/>
      <c r="G28" s="242"/>
      <c r="H28" s="242"/>
      <c r="I28" s="72"/>
      <c r="J28" s="74"/>
    </row>
    <row r="29" spans="2:11" ht="13">
      <c r="B29" s="189" t="s">
        <v>4</v>
      </c>
      <c r="C29" s="182" t="s">
        <v>20</v>
      </c>
      <c r="D29" s="416">
        <v>20341.66</v>
      </c>
      <c r="E29" s="429">
        <v>16123.800000000001</v>
      </c>
      <c r="F29" s="72"/>
      <c r="G29" s="242"/>
      <c r="H29" s="242"/>
      <c r="I29" s="72"/>
      <c r="J29" s="74"/>
    </row>
    <row r="30" spans="2:11" ht="13">
      <c r="B30" s="189" t="s">
        <v>6</v>
      </c>
      <c r="C30" s="182" t="s">
        <v>21</v>
      </c>
      <c r="D30" s="416">
        <v>0</v>
      </c>
      <c r="E30" s="429">
        <v>0</v>
      </c>
      <c r="F30" s="72"/>
      <c r="G30" s="242"/>
      <c r="H30" s="242"/>
      <c r="I30" s="72"/>
      <c r="J30" s="74"/>
    </row>
    <row r="31" spans="2:11" ht="13">
      <c r="B31" s="189" t="s">
        <v>8</v>
      </c>
      <c r="C31" s="182" t="s">
        <v>22</v>
      </c>
      <c r="D31" s="416">
        <v>0</v>
      </c>
      <c r="E31" s="429">
        <v>100.7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3179832.06</v>
      </c>
      <c r="E32" s="428">
        <v>530977.72</v>
      </c>
      <c r="F32" s="72"/>
      <c r="G32" s="243"/>
      <c r="H32" s="242"/>
      <c r="I32" s="72"/>
      <c r="J32" s="74"/>
    </row>
    <row r="33" spans="2:10" ht="13">
      <c r="B33" s="189" t="s">
        <v>4</v>
      </c>
      <c r="C33" s="182" t="s">
        <v>25</v>
      </c>
      <c r="D33" s="416">
        <v>3079957.99</v>
      </c>
      <c r="E33" s="429">
        <v>470780.49</v>
      </c>
      <c r="F33" s="72"/>
      <c r="G33" s="242"/>
      <c r="H33" s="242"/>
      <c r="I33" s="72"/>
      <c r="J33" s="74"/>
    </row>
    <row r="34" spans="2:10" ht="13">
      <c r="B34" s="189" t="s">
        <v>6</v>
      </c>
      <c r="C34" s="182" t="s">
        <v>26</v>
      </c>
      <c r="D34" s="416">
        <v>8782.85</v>
      </c>
      <c r="E34" s="429">
        <v>0</v>
      </c>
      <c r="F34" s="72"/>
      <c r="G34" s="242"/>
      <c r="H34" s="242"/>
      <c r="I34" s="72"/>
      <c r="J34" s="74"/>
    </row>
    <row r="35" spans="2:10" ht="13">
      <c r="B35" s="189" t="s">
        <v>8</v>
      </c>
      <c r="C35" s="182" t="s">
        <v>27</v>
      </c>
      <c r="D35" s="416">
        <v>15588.73</v>
      </c>
      <c r="E35" s="429">
        <v>13266.79</v>
      </c>
      <c r="F35" s="72"/>
      <c r="G35" s="242"/>
      <c r="H35" s="242"/>
      <c r="I35" s="72"/>
      <c r="J35" s="74"/>
    </row>
    <row r="36" spans="2:10" ht="13">
      <c r="B36" s="189" t="s">
        <v>9</v>
      </c>
      <c r="C36" s="182" t="s">
        <v>28</v>
      </c>
      <c r="D36" s="416">
        <v>0</v>
      </c>
      <c r="E36" s="429">
        <v>0</v>
      </c>
      <c r="F36" s="72"/>
      <c r="G36" s="242"/>
      <c r="H36" s="242"/>
      <c r="I36" s="72"/>
      <c r="J36" s="74"/>
    </row>
    <row r="37" spans="2:10" ht="25.5">
      <c r="B37" s="189" t="s">
        <v>29</v>
      </c>
      <c r="C37" s="182" t="s">
        <v>30</v>
      </c>
      <c r="D37" s="416">
        <v>75467.509999999995</v>
      </c>
      <c r="E37" s="429">
        <v>46930.44</v>
      </c>
      <c r="F37" s="72"/>
      <c r="G37" s="242"/>
      <c r="H37" s="242"/>
      <c r="I37" s="72"/>
      <c r="J37" s="74"/>
    </row>
    <row r="38" spans="2:10" ht="13">
      <c r="B38" s="189" t="s">
        <v>31</v>
      </c>
      <c r="C38" s="182" t="s">
        <v>32</v>
      </c>
      <c r="D38" s="416">
        <v>0</v>
      </c>
      <c r="E38" s="429">
        <v>0</v>
      </c>
      <c r="F38" s="72"/>
      <c r="G38" s="242"/>
      <c r="H38" s="242"/>
      <c r="I38" s="72"/>
      <c r="J38" s="74"/>
    </row>
    <row r="39" spans="2:10" ht="13">
      <c r="B39" s="190" t="s">
        <v>33</v>
      </c>
      <c r="C39" s="191" t="s">
        <v>34</v>
      </c>
      <c r="D39" s="417">
        <v>34.979999999999997</v>
      </c>
      <c r="E39" s="430">
        <v>0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-70078.98</v>
      </c>
      <c r="E40" s="419">
        <v>47086.73</v>
      </c>
      <c r="G40" s="74"/>
    </row>
    <row r="41" spans="2:10" ht="13.5" thickBot="1">
      <c r="B41" s="100" t="s">
        <v>37</v>
      </c>
      <c r="C41" s="101" t="s">
        <v>38</v>
      </c>
      <c r="D41" s="420">
        <v>3074009.4300000006</v>
      </c>
      <c r="E41" s="372">
        <f>E26+E27+E40</f>
        <v>2606342.94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8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39150.231699999997</v>
      </c>
      <c r="E47" s="150">
        <v>19541.0936</v>
      </c>
      <c r="G47" s="72"/>
    </row>
    <row r="48" spans="2:10">
      <c r="B48" s="124" t="s">
        <v>6</v>
      </c>
      <c r="C48" s="21" t="s">
        <v>41</v>
      </c>
      <c r="D48" s="311">
        <v>19541.0936</v>
      </c>
      <c r="E48" s="334">
        <v>16281.5026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03" t="s">
        <v>4</v>
      </c>
      <c r="C50" s="14" t="s">
        <v>40</v>
      </c>
      <c r="D50" s="311">
        <v>161.01</v>
      </c>
      <c r="E50" s="150">
        <v>157.31</v>
      </c>
      <c r="G50" s="180"/>
    </row>
    <row r="51" spans="2:7">
      <c r="B51" s="103" t="s">
        <v>6</v>
      </c>
      <c r="C51" s="14" t="s">
        <v>111</v>
      </c>
      <c r="D51" s="311">
        <v>157.31</v>
      </c>
      <c r="E51" s="150">
        <v>153.04</v>
      </c>
      <c r="G51" s="180"/>
    </row>
    <row r="52" spans="2:7">
      <c r="B52" s="103" t="s">
        <v>8</v>
      </c>
      <c r="C52" s="14" t="s">
        <v>112</v>
      </c>
      <c r="D52" s="311">
        <v>162.46</v>
      </c>
      <c r="E52" s="150">
        <v>160.47999999999999</v>
      </c>
    </row>
    <row r="53" spans="2:7" ht="12.75" customHeight="1" thickBot="1">
      <c r="B53" s="104" t="s">
        <v>9</v>
      </c>
      <c r="C53" s="16" t="s">
        <v>41</v>
      </c>
      <c r="D53" s="309">
        <v>157.31</v>
      </c>
      <c r="E53" s="335">
        <v>160.08000000000001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2606342.94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2606342.94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2606342.94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2606342.94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" right="0.75" top="0.56000000000000005" bottom="0.56000000000000005" header="0.5" footer="0.5"/>
  <pageSetup paperSize="9" scale="70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Arkusz3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1" customWidth="1"/>
    <col min="9" max="9" width="13.26953125" customWidth="1"/>
    <col min="10" max="10" width="13.54296875" customWidth="1"/>
    <col min="11" max="11" width="17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88"/>
      <c r="C4" s="8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150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129" t="s">
        <v>106</v>
      </c>
      <c r="D11" s="391">
        <v>8730743.9499999993</v>
      </c>
      <c r="E11" s="392">
        <f>SUM(E12:E14)</f>
        <v>6121045.2699999996</v>
      </c>
    </row>
    <row r="12" spans="2:12">
      <c r="B12" s="107" t="s">
        <v>4</v>
      </c>
      <c r="C12" s="5" t="s">
        <v>5</v>
      </c>
      <c r="D12" s="393">
        <v>8730743.9499999993</v>
      </c>
      <c r="E12" s="394">
        <v>6121045.2699999996</v>
      </c>
    </row>
    <row r="13" spans="2:12">
      <c r="B13" s="107" t="s">
        <v>6</v>
      </c>
      <c r="C13" s="68" t="s">
        <v>7</v>
      </c>
      <c r="D13" s="395">
        <v>0</v>
      </c>
      <c r="E13" s="396">
        <v>0</v>
      </c>
    </row>
    <row r="14" spans="2:12">
      <c r="B14" s="107" t="s">
        <v>8</v>
      </c>
      <c r="C14" s="68" t="s">
        <v>10</v>
      </c>
      <c r="D14" s="395">
        <v>0</v>
      </c>
      <c r="E14" s="396">
        <v>0</v>
      </c>
      <c r="G14" s="67"/>
    </row>
    <row r="15" spans="2:12">
      <c r="B15" s="107" t="s">
        <v>103</v>
      </c>
      <c r="C15" s="68" t="s">
        <v>11</v>
      </c>
      <c r="D15" s="395">
        <v>0</v>
      </c>
      <c r="E15" s="396">
        <v>0</v>
      </c>
    </row>
    <row r="16" spans="2:12">
      <c r="B16" s="108" t="s">
        <v>104</v>
      </c>
      <c r="C16" s="92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07" t="s">
        <v>4</v>
      </c>
      <c r="C18" s="5" t="s">
        <v>11</v>
      </c>
      <c r="D18" s="397">
        <v>0</v>
      </c>
      <c r="E18" s="398">
        <v>0</v>
      </c>
    </row>
    <row r="19" spans="2:11" ht="15" customHeight="1">
      <c r="B19" s="107" t="s">
        <v>6</v>
      </c>
      <c r="C19" s="68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8730743.9499999993</v>
      </c>
      <c r="E21" s="404">
        <f>E11-E17</f>
        <v>6121045.2699999996</v>
      </c>
      <c r="F21" s="77"/>
      <c r="G21" s="77"/>
      <c r="H21" s="169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89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12172927.93</v>
      </c>
      <c r="E26" s="414">
        <f>D21</f>
        <v>8730743.9499999993</v>
      </c>
      <c r="G26" s="74"/>
      <c r="H26" s="236"/>
    </row>
    <row r="27" spans="2:11" ht="13">
      <c r="B27" s="8" t="s">
        <v>17</v>
      </c>
      <c r="C27" s="9" t="s">
        <v>108</v>
      </c>
      <c r="D27" s="415">
        <v>-2329373.52</v>
      </c>
      <c r="E27" s="427">
        <v>-2180679.4300000002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140229.93</v>
      </c>
      <c r="E28" s="428">
        <v>28770.98</v>
      </c>
      <c r="F28" s="72"/>
      <c r="G28" s="242"/>
      <c r="H28" s="242"/>
      <c r="I28" s="72"/>
      <c r="J28" s="74"/>
    </row>
    <row r="29" spans="2:11" ht="13">
      <c r="B29" s="105" t="s">
        <v>4</v>
      </c>
      <c r="C29" s="5" t="s">
        <v>20</v>
      </c>
      <c r="D29" s="416">
        <v>64192.72</v>
      </c>
      <c r="E29" s="429">
        <v>0</v>
      </c>
      <c r="F29" s="72"/>
      <c r="G29" s="242"/>
      <c r="H29" s="242"/>
      <c r="I29" s="72"/>
      <c r="J29" s="74"/>
    </row>
    <row r="30" spans="2:11" ht="13">
      <c r="B30" s="105" t="s">
        <v>6</v>
      </c>
      <c r="C30" s="5" t="s">
        <v>21</v>
      </c>
      <c r="D30" s="416">
        <v>0</v>
      </c>
      <c r="E30" s="429">
        <v>0</v>
      </c>
      <c r="F30" s="72"/>
      <c r="G30" s="242"/>
      <c r="H30" s="242"/>
      <c r="I30" s="72"/>
      <c r="J30" s="74"/>
    </row>
    <row r="31" spans="2:11" ht="13">
      <c r="B31" s="105" t="s">
        <v>8</v>
      </c>
      <c r="C31" s="5" t="s">
        <v>22</v>
      </c>
      <c r="D31" s="416">
        <v>76037.210000000006</v>
      </c>
      <c r="E31" s="429">
        <v>28770.98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2469603.4500000002</v>
      </c>
      <c r="E32" s="428">
        <v>2209450.41</v>
      </c>
      <c r="F32" s="72"/>
      <c r="G32" s="243"/>
      <c r="H32" s="242"/>
      <c r="I32" s="72"/>
      <c r="J32" s="74"/>
    </row>
    <row r="33" spans="2:10" ht="13">
      <c r="B33" s="105" t="s">
        <v>4</v>
      </c>
      <c r="C33" s="5" t="s">
        <v>25</v>
      </c>
      <c r="D33" s="416">
        <v>1614635.41</v>
      </c>
      <c r="E33" s="429">
        <v>1134890.1599999999</v>
      </c>
      <c r="F33" s="72"/>
      <c r="G33" s="242"/>
      <c r="H33" s="242"/>
      <c r="I33" s="72"/>
      <c r="J33" s="74"/>
    </row>
    <row r="34" spans="2:10" ht="13">
      <c r="B34" s="105" t="s">
        <v>6</v>
      </c>
      <c r="C34" s="5" t="s">
        <v>26</v>
      </c>
      <c r="D34" s="416">
        <v>412032</v>
      </c>
      <c r="E34" s="429">
        <v>668264.79</v>
      </c>
      <c r="F34" s="72"/>
      <c r="G34" s="242"/>
      <c r="H34" s="242"/>
      <c r="I34" s="72"/>
      <c r="J34" s="74"/>
    </row>
    <row r="35" spans="2:10" ht="13">
      <c r="B35" s="105" t="s">
        <v>8</v>
      </c>
      <c r="C35" s="5" t="s">
        <v>27</v>
      </c>
      <c r="D35" s="416">
        <v>34400.21</v>
      </c>
      <c r="E35" s="429">
        <v>155456.26</v>
      </c>
      <c r="F35" s="72"/>
      <c r="G35" s="242"/>
      <c r="H35" s="242"/>
      <c r="I35" s="72"/>
      <c r="J35" s="74"/>
    </row>
    <row r="36" spans="2:10" ht="13">
      <c r="B36" s="105" t="s">
        <v>9</v>
      </c>
      <c r="C36" s="5" t="s">
        <v>28</v>
      </c>
      <c r="D36" s="416">
        <v>0</v>
      </c>
      <c r="E36" s="429">
        <v>0</v>
      </c>
      <c r="F36" s="72"/>
      <c r="G36" s="242"/>
      <c r="H36" s="242"/>
      <c r="I36" s="72"/>
      <c r="J36" s="74"/>
    </row>
    <row r="37" spans="2:10" ht="25.5">
      <c r="B37" s="105" t="s">
        <v>29</v>
      </c>
      <c r="C37" s="5" t="s">
        <v>30</v>
      </c>
      <c r="D37" s="416">
        <v>196254.69</v>
      </c>
      <c r="E37" s="429">
        <v>138044.09</v>
      </c>
      <c r="F37" s="72"/>
      <c r="G37" s="242"/>
      <c r="H37" s="242"/>
      <c r="I37" s="72"/>
      <c r="J37" s="74"/>
    </row>
    <row r="38" spans="2:10" ht="13">
      <c r="B38" s="105" t="s">
        <v>31</v>
      </c>
      <c r="C38" s="5" t="s">
        <v>32</v>
      </c>
      <c r="D38" s="416">
        <v>0</v>
      </c>
      <c r="E38" s="429">
        <v>0</v>
      </c>
      <c r="F38" s="72"/>
      <c r="G38" s="242"/>
      <c r="H38" s="242"/>
      <c r="I38" s="72"/>
      <c r="J38" s="74"/>
    </row>
    <row r="39" spans="2:10" ht="13">
      <c r="B39" s="106" t="s">
        <v>33</v>
      </c>
      <c r="C39" s="11" t="s">
        <v>34</v>
      </c>
      <c r="D39" s="417">
        <v>212281.14</v>
      </c>
      <c r="E39" s="430">
        <v>112795.10999999999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-1112810.46</v>
      </c>
      <c r="E40" s="419">
        <v>-429019.25</v>
      </c>
      <c r="G40" s="74"/>
      <c r="H40" s="236"/>
    </row>
    <row r="41" spans="2:10" ht="13.5" thickBot="1">
      <c r="B41" s="100" t="s">
        <v>37</v>
      </c>
      <c r="C41" s="101" t="s">
        <v>38</v>
      </c>
      <c r="D41" s="420">
        <v>8730743.9499999993</v>
      </c>
      <c r="E41" s="372">
        <f>E26+E27+E40</f>
        <v>6121045.2699999996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89"/>
      <c r="C45" s="28" t="s">
        <v>39</v>
      </c>
      <c r="D45" s="274" t="s">
        <v>251</v>
      </c>
      <c r="E45" s="245" t="s">
        <v>255</v>
      </c>
      <c r="G45" s="160"/>
      <c r="H45" s="160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77687.969400000002</v>
      </c>
      <c r="E47" s="150">
        <v>62689.336900000002</v>
      </c>
      <c r="G47" s="72"/>
    </row>
    <row r="48" spans="2:10">
      <c r="B48" s="124" t="s">
        <v>6</v>
      </c>
      <c r="C48" s="21" t="s">
        <v>41</v>
      </c>
      <c r="D48" s="311">
        <v>62689.336900000002</v>
      </c>
      <c r="E48" s="334">
        <v>45799.066700000003</v>
      </c>
      <c r="G48" s="20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03" t="s">
        <v>4</v>
      </c>
      <c r="C50" s="14" t="s">
        <v>40</v>
      </c>
      <c r="D50" s="311">
        <v>156.69</v>
      </c>
      <c r="E50" s="150">
        <v>139.27000000000001</v>
      </c>
      <c r="G50" s="180"/>
    </row>
    <row r="51" spans="2:7">
      <c r="B51" s="103" t="s">
        <v>6</v>
      </c>
      <c r="C51" s="14" t="s">
        <v>111</v>
      </c>
      <c r="D51" s="311">
        <v>139.27000000000001</v>
      </c>
      <c r="E51" s="150">
        <v>121.59</v>
      </c>
      <c r="G51" s="180"/>
    </row>
    <row r="52" spans="2:7">
      <c r="B52" s="103" t="s">
        <v>8</v>
      </c>
      <c r="C52" s="14" t="s">
        <v>112</v>
      </c>
      <c r="D52" s="311">
        <v>157.69</v>
      </c>
      <c r="E52" s="150">
        <v>139.87</v>
      </c>
    </row>
    <row r="53" spans="2:7" ht="12.75" customHeight="1" thickBot="1">
      <c r="B53" s="104" t="s">
        <v>9</v>
      </c>
      <c r="C53" s="16" t="s">
        <v>41</v>
      </c>
      <c r="D53" s="309">
        <v>139.27000000000001</v>
      </c>
      <c r="E53" s="335">
        <v>133.65</v>
      </c>
      <c r="G53" s="153"/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6121045.2699999996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E12</f>
        <v>6121045.2699999996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f>E17</f>
        <v>0</v>
      </c>
      <c r="E73" s="25">
        <f>D73/E21</f>
        <v>0</v>
      </c>
    </row>
    <row r="74" spans="2:5" ht="13">
      <c r="B74" s="131" t="s">
        <v>64</v>
      </c>
      <c r="C74" s="122" t="s">
        <v>66</v>
      </c>
      <c r="D74" s="123">
        <f>D58-D73</f>
        <v>6121045.2699999996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6121045.2699999996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000000000000004" right="0.75" top="0.6" bottom="0.33" header="0.5" footer="0.5"/>
  <pageSetup paperSize="9" scale="70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Arkusz40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0.453125" customWidth="1"/>
    <col min="9" max="9" width="13.26953125" customWidth="1"/>
    <col min="10" max="10" width="13.54296875" customWidth="1"/>
    <col min="11" max="11" width="9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88"/>
      <c r="C4" s="88"/>
      <c r="D4" s="148"/>
      <c r="E4" s="148"/>
      <c r="L4" s="180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151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120583.13</v>
      </c>
      <c r="E11" s="392">
        <f>SUM(E12:E14)</f>
        <v>95677.37</v>
      </c>
    </row>
    <row r="12" spans="2:12">
      <c r="B12" s="107" t="s">
        <v>4</v>
      </c>
      <c r="C12" s="5" t="s">
        <v>5</v>
      </c>
      <c r="D12" s="393">
        <v>120583.13</v>
      </c>
      <c r="E12" s="394">
        <v>95677.37</v>
      </c>
    </row>
    <row r="13" spans="2:12">
      <c r="B13" s="107" t="s">
        <v>6</v>
      </c>
      <c r="C13" s="68" t="s">
        <v>7</v>
      </c>
      <c r="D13" s="395">
        <v>0</v>
      </c>
      <c r="E13" s="396">
        <v>0</v>
      </c>
    </row>
    <row r="14" spans="2:12">
      <c r="B14" s="107" t="s">
        <v>8</v>
      </c>
      <c r="C14" s="68" t="s">
        <v>10</v>
      </c>
      <c r="D14" s="395">
        <v>0</v>
      </c>
      <c r="E14" s="396">
        <v>0</v>
      </c>
      <c r="G14" s="67"/>
    </row>
    <row r="15" spans="2:12">
      <c r="B15" s="107" t="s">
        <v>103</v>
      </c>
      <c r="C15" s="68" t="s">
        <v>11</v>
      </c>
      <c r="D15" s="395">
        <v>0</v>
      </c>
      <c r="E15" s="396">
        <v>0</v>
      </c>
    </row>
    <row r="16" spans="2:12">
      <c r="B16" s="108" t="s">
        <v>104</v>
      </c>
      <c r="C16" s="92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07" t="s">
        <v>4</v>
      </c>
      <c r="C18" s="5" t="s">
        <v>11</v>
      </c>
      <c r="D18" s="397">
        <v>0</v>
      </c>
      <c r="E18" s="398">
        <v>0</v>
      </c>
    </row>
    <row r="19" spans="2:11" ht="15" customHeight="1">
      <c r="B19" s="107" t="s">
        <v>6</v>
      </c>
      <c r="C19" s="68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120583.13</v>
      </c>
      <c r="E21" s="404">
        <f>E11-E17</f>
        <v>95677.37</v>
      </c>
      <c r="F21" s="77"/>
      <c r="G21" s="77"/>
      <c r="H21" s="169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89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111468.7</v>
      </c>
      <c r="E26" s="414">
        <f>D21</f>
        <v>120583.13</v>
      </c>
      <c r="G26" s="74"/>
    </row>
    <row r="27" spans="2:11" ht="13">
      <c r="B27" s="8" t="s">
        <v>17</v>
      </c>
      <c r="C27" s="9" t="s">
        <v>108</v>
      </c>
      <c r="D27" s="415">
        <v>-15082.879999999997</v>
      </c>
      <c r="E27" s="427">
        <v>-2605.58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1026.6100000000001</v>
      </c>
      <c r="E28" s="428">
        <v>247.8</v>
      </c>
      <c r="F28" s="72"/>
      <c r="G28" s="72"/>
      <c r="H28" s="242"/>
      <c r="I28" s="72"/>
      <c r="J28" s="74"/>
    </row>
    <row r="29" spans="2:11" ht="13">
      <c r="B29" s="105" t="s">
        <v>4</v>
      </c>
      <c r="C29" s="5" t="s">
        <v>20</v>
      </c>
      <c r="D29" s="416">
        <v>1026.6100000000001</v>
      </c>
      <c r="E29" s="429">
        <v>239.99</v>
      </c>
      <c r="F29" s="72"/>
      <c r="G29" s="72"/>
      <c r="H29" s="242"/>
      <c r="I29" s="72"/>
      <c r="J29" s="74"/>
    </row>
    <row r="30" spans="2:11" ht="13">
      <c r="B30" s="105" t="s">
        <v>6</v>
      </c>
      <c r="C30" s="5" t="s">
        <v>21</v>
      </c>
      <c r="D30" s="416">
        <v>0</v>
      </c>
      <c r="E30" s="429">
        <v>0</v>
      </c>
      <c r="F30" s="72"/>
      <c r="G30" s="72"/>
      <c r="H30" s="242"/>
      <c r="I30" s="72"/>
      <c r="J30" s="74"/>
    </row>
    <row r="31" spans="2:11" ht="13">
      <c r="B31" s="105" t="s">
        <v>8</v>
      </c>
      <c r="C31" s="5" t="s">
        <v>22</v>
      </c>
      <c r="D31" s="416">
        <v>0</v>
      </c>
      <c r="E31" s="429">
        <v>7.81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16109.489999999998</v>
      </c>
      <c r="E32" s="428">
        <v>2853.38</v>
      </c>
      <c r="F32" s="72"/>
      <c r="G32" s="74"/>
      <c r="H32" s="242"/>
      <c r="I32" s="72"/>
      <c r="J32" s="74"/>
    </row>
    <row r="33" spans="2:10" ht="13">
      <c r="B33" s="105" t="s">
        <v>4</v>
      </c>
      <c r="C33" s="5" t="s">
        <v>25</v>
      </c>
      <c r="D33" s="416">
        <v>14715.8</v>
      </c>
      <c r="E33" s="429">
        <v>1808.24</v>
      </c>
      <c r="F33" s="72"/>
      <c r="G33" s="72"/>
      <c r="H33" s="242"/>
      <c r="I33" s="72"/>
      <c r="J33" s="74"/>
    </row>
    <row r="34" spans="2:10" ht="13">
      <c r="B34" s="105" t="s">
        <v>6</v>
      </c>
      <c r="C34" s="5" t="s">
        <v>26</v>
      </c>
      <c r="D34" s="416">
        <v>0</v>
      </c>
      <c r="E34" s="429">
        <v>0</v>
      </c>
      <c r="F34" s="72"/>
      <c r="G34" s="72"/>
      <c r="H34" s="242"/>
      <c r="I34" s="72"/>
      <c r="J34" s="74"/>
    </row>
    <row r="35" spans="2:10" ht="13">
      <c r="B35" s="105" t="s">
        <v>8</v>
      </c>
      <c r="C35" s="5" t="s">
        <v>27</v>
      </c>
      <c r="D35" s="416">
        <v>87.22</v>
      </c>
      <c r="E35" s="429">
        <v>77.95</v>
      </c>
      <c r="F35" s="72"/>
      <c r="G35" s="72"/>
      <c r="H35" s="242"/>
      <c r="I35" s="72"/>
      <c r="J35" s="74"/>
    </row>
    <row r="36" spans="2:10" ht="13">
      <c r="B36" s="105" t="s">
        <v>9</v>
      </c>
      <c r="C36" s="5" t="s">
        <v>28</v>
      </c>
      <c r="D36" s="416">
        <v>0</v>
      </c>
      <c r="E36" s="429">
        <v>0</v>
      </c>
      <c r="F36" s="72"/>
      <c r="G36" s="72"/>
      <c r="H36" s="242"/>
      <c r="I36" s="72"/>
      <c r="J36" s="74"/>
    </row>
    <row r="37" spans="2:10" ht="25.5">
      <c r="B37" s="105" t="s">
        <v>29</v>
      </c>
      <c r="C37" s="5" t="s">
        <v>30</v>
      </c>
      <c r="D37" s="416">
        <v>1304.79</v>
      </c>
      <c r="E37" s="429">
        <v>967.19</v>
      </c>
      <c r="F37" s="72"/>
      <c r="G37" s="72"/>
      <c r="H37" s="242"/>
      <c r="I37" s="72"/>
      <c r="J37" s="74"/>
    </row>
    <row r="38" spans="2:10" ht="13">
      <c r="B38" s="105" t="s">
        <v>31</v>
      </c>
      <c r="C38" s="5" t="s">
        <v>32</v>
      </c>
      <c r="D38" s="416">
        <v>0</v>
      </c>
      <c r="E38" s="429">
        <v>0</v>
      </c>
      <c r="F38" s="72"/>
      <c r="G38" s="72"/>
      <c r="H38" s="242"/>
      <c r="I38" s="72"/>
      <c r="J38" s="74"/>
    </row>
    <row r="39" spans="2:10" ht="13">
      <c r="B39" s="106" t="s">
        <v>33</v>
      </c>
      <c r="C39" s="11" t="s">
        <v>34</v>
      </c>
      <c r="D39" s="417">
        <v>1.68</v>
      </c>
      <c r="E39" s="430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24197.31</v>
      </c>
      <c r="E40" s="419">
        <v>-22300.18</v>
      </c>
      <c r="G40" s="74"/>
      <c r="H40" s="236"/>
    </row>
    <row r="41" spans="2:10" ht="13.5" thickBot="1">
      <c r="B41" s="100" t="s">
        <v>37</v>
      </c>
      <c r="C41" s="101" t="s">
        <v>38</v>
      </c>
      <c r="D41" s="420">
        <v>120583.13</v>
      </c>
      <c r="E41" s="372">
        <f>E26+E27+E40</f>
        <v>95677.37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8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160"/>
      <c r="H46" s="160"/>
    </row>
    <row r="47" spans="2:10">
      <c r="B47" s="103" t="s">
        <v>4</v>
      </c>
      <c r="C47" s="14" t="s">
        <v>40</v>
      </c>
      <c r="D47" s="311">
        <v>1010.9623</v>
      </c>
      <c r="E47" s="150">
        <v>897.7971</v>
      </c>
      <c r="G47" s="72"/>
    </row>
    <row r="48" spans="2:10">
      <c r="B48" s="124" t="s">
        <v>6</v>
      </c>
      <c r="C48" s="21" t="s">
        <v>41</v>
      </c>
      <c r="D48" s="311">
        <v>897.7971</v>
      </c>
      <c r="E48" s="334">
        <v>876.24659999999994</v>
      </c>
      <c r="G48" s="16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03" t="s">
        <v>4</v>
      </c>
      <c r="C50" s="14" t="s">
        <v>40</v>
      </c>
      <c r="D50" s="311">
        <v>110.26</v>
      </c>
      <c r="E50" s="150">
        <v>134.31</v>
      </c>
      <c r="G50" s="180"/>
    </row>
    <row r="51" spans="2:7">
      <c r="B51" s="103" t="s">
        <v>6</v>
      </c>
      <c r="C51" s="14" t="s">
        <v>111</v>
      </c>
      <c r="D51" s="311">
        <v>110.26</v>
      </c>
      <c r="E51" s="150">
        <v>92.67</v>
      </c>
      <c r="G51" s="180"/>
    </row>
    <row r="52" spans="2:7">
      <c r="B52" s="103" t="s">
        <v>8</v>
      </c>
      <c r="C52" s="14" t="s">
        <v>112</v>
      </c>
      <c r="D52" s="311">
        <v>143.11000000000001</v>
      </c>
      <c r="E52" s="150">
        <v>138.46</v>
      </c>
    </row>
    <row r="53" spans="2:7" ht="13.5" customHeight="1" thickBot="1">
      <c r="B53" s="104" t="s">
        <v>9</v>
      </c>
      <c r="C53" s="16" t="s">
        <v>41</v>
      </c>
      <c r="D53" s="309">
        <v>134.31</v>
      </c>
      <c r="E53" s="335">
        <v>109.19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95677.37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95677.37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95677.37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95677.37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67" orientation="portrait" r:id="rId1"/>
  <rowBreaks count="1" manualBreakCount="1">
    <brk id="76" max="16383" man="1"/>
  </rowBreaks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Arkusz41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3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88"/>
      <c r="C4" s="8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152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73225.41</v>
      </c>
      <c r="E11" s="392">
        <f>SUM(E12:E14)</f>
        <v>0</v>
      </c>
    </row>
    <row r="12" spans="2:12">
      <c r="B12" s="181" t="s">
        <v>4</v>
      </c>
      <c r="C12" s="182" t="s">
        <v>5</v>
      </c>
      <c r="D12" s="393">
        <v>73225.41</v>
      </c>
      <c r="E12" s="394">
        <v>0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73225.41</v>
      </c>
      <c r="E21" s="404">
        <f>E11-E17</f>
        <v>0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63971.34</v>
      </c>
      <c r="E26" s="414">
        <f>D21</f>
        <v>73225.41</v>
      </c>
      <c r="G26" s="74"/>
    </row>
    <row r="27" spans="2:11" ht="13">
      <c r="B27" s="8" t="s">
        <v>17</v>
      </c>
      <c r="C27" s="9" t="s">
        <v>108</v>
      </c>
      <c r="D27" s="415">
        <v>-557.04999999999995</v>
      </c>
      <c r="E27" s="427">
        <v>-65521.140000000007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727.97</v>
      </c>
      <c r="E28" s="428">
        <v>370.77000000000004</v>
      </c>
      <c r="F28" s="72"/>
      <c r="G28" s="242"/>
      <c r="H28" s="242"/>
      <c r="I28" s="72"/>
      <c r="J28" s="74"/>
    </row>
    <row r="29" spans="2:11" ht="13">
      <c r="B29" s="189" t="s">
        <v>4</v>
      </c>
      <c r="C29" s="182" t="s">
        <v>20</v>
      </c>
      <c r="D29" s="416">
        <v>727.97</v>
      </c>
      <c r="E29" s="429">
        <v>337.91</v>
      </c>
      <c r="F29" s="72"/>
      <c r="G29" s="242"/>
      <c r="H29" s="242"/>
      <c r="I29" s="72"/>
      <c r="J29" s="74"/>
    </row>
    <row r="30" spans="2:11" ht="13">
      <c r="B30" s="189" t="s">
        <v>6</v>
      </c>
      <c r="C30" s="182" t="s">
        <v>21</v>
      </c>
      <c r="D30" s="416">
        <v>0</v>
      </c>
      <c r="E30" s="429">
        <v>0</v>
      </c>
      <c r="F30" s="72"/>
      <c r="G30" s="242"/>
      <c r="H30" s="242"/>
      <c r="I30" s="72"/>
      <c r="J30" s="74"/>
    </row>
    <row r="31" spans="2:11" ht="13">
      <c r="B31" s="189" t="s">
        <v>8</v>
      </c>
      <c r="C31" s="182" t="s">
        <v>22</v>
      </c>
      <c r="D31" s="416">
        <v>0</v>
      </c>
      <c r="E31" s="429">
        <v>32.86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1285.02</v>
      </c>
      <c r="E32" s="428">
        <v>65891.91</v>
      </c>
      <c r="F32" s="72"/>
      <c r="G32" s="243"/>
      <c r="H32" s="242"/>
      <c r="I32" s="72"/>
      <c r="J32" s="74"/>
    </row>
    <row r="33" spans="2:10" ht="13">
      <c r="B33" s="189" t="s">
        <v>4</v>
      </c>
      <c r="C33" s="182" t="s">
        <v>25</v>
      </c>
      <c r="D33" s="416">
        <v>0</v>
      </c>
      <c r="E33" s="429">
        <v>65503.6</v>
      </c>
      <c r="F33" s="72"/>
      <c r="G33" s="242"/>
      <c r="H33" s="242"/>
      <c r="I33" s="72"/>
      <c r="J33" s="74"/>
    </row>
    <row r="34" spans="2:10" ht="13">
      <c r="B34" s="189" t="s">
        <v>6</v>
      </c>
      <c r="C34" s="182" t="s">
        <v>26</v>
      </c>
      <c r="D34" s="416">
        <v>0</v>
      </c>
      <c r="E34" s="429">
        <v>0</v>
      </c>
      <c r="F34" s="72"/>
      <c r="G34" s="242"/>
      <c r="H34" s="242"/>
      <c r="I34" s="72"/>
      <c r="J34" s="74"/>
    </row>
    <row r="35" spans="2:10" ht="13">
      <c r="B35" s="189" t="s">
        <v>8</v>
      </c>
      <c r="C35" s="182" t="s">
        <v>27</v>
      </c>
      <c r="D35" s="416">
        <v>102.42</v>
      </c>
      <c r="E35" s="429">
        <v>25.66</v>
      </c>
      <c r="F35" s="72"/>
      <c r="G35" s="242"/>
      <c r="H35" s="242"/>
      <c r="I35" s="72"/>
      <c r="J35" s="74"/>
    </row>
    <row r="36" spans="2:10" ht="13">
      <c r="B36" s="189" t="s">
        <v>9</v>
      </c>
      <c r="C36" s="182" t="s">
        <v>28</v>
      </c>
      <c r="D36" s="416">
        <v>0</v>
      </c>
      <c r="E36" s="429">
        <v>0</v>
      </c>
      <c r="F36" s="72"/>
      <c r="G36" s="242"/>
      <c r="H36" s="242"/>
      <c r="I36" s="72"/>
      <c r="J36" s="74"/>
    </row>
    <row r="37" spans="2:10" ht="25.5">
      <c r="B37" s="189" t="s">
        <v>29</v>
      </c>
      <c r="C37" s="182" t="s">
        <v>30</v>
      </c>
      <c r="D37" s="416">
        <v>1182.6000000000001</v>
      </c>
      <c r="E37" s="429">
        <v>362.65000000000003</v>
      </c>
      <c r="F37" s="72"/>
      <c r="G37" s="242"/>
      <c r="H37" s="242"/>
      <c r="I37" s="72"/>
      <c r="J37" s="74"/>
    </row>
    <row r="38" spans="2:10" ht="13">
      <c r="B38" s="189" t="s">
        <v>31</v>
      </c>
      <c r="C38" s="182" t="s">
        <v>32</v>
      </c>
      <c r="D38" s="416">
        <v>0</v>
      </c>
      <c r="E38" s="429">
        <v>0</v>
      </c>
      <c r="F38" s="72"/>
      <c r="G38" s="242"/>
      <c r="H38" s="242"/>
      <c r="I38" s="72"/>
      <c r="J38" s="74"/>
    </row>
    <row r="39" spans="2:10" ht="13">
      <c r="B39" s="190" t="s">
        <v>33</v>
      </c>
      <c r="C39" s="191" t="s">
        <v>34</v>
      </c>
      <c r="D39" s="417">
        <v>0</v>
      </c>
      <c r="E39" s="430">
        <v>0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9811.1200000000008</v>
      </c>
      <c r="E40" s="419">
        <v>-7704.27</v>
      </c>
      <c r="G40" s="74"/>
    </row>
    <row r="41" spans="2:10" ht="13.5" thickBot="1">
      <c r="B41" s="100" t="s">
        <v>37</v>
      </c>
      <c r="C41" s="101" t="s">
        <v>38</v>
      </c>
      <c r="D41" s="420">
        <v>73225.41</v>
      </c>
      <c r="E41" s="372">
        <f>E26+E27+E40</f>
        <v>0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408.52760000000001</v>
      </c>
      <c r="E47" s="150">
        <v>405.18709999999999</v>
      </c>
      <c r="G47" s="72"/>
    </row>
    <row r="48" spans="2:10">
      <c r="B48" s="194" t="s">
        <v>6</v>
      </c>
      <c r="C48" s="195" t="s">
        <v>41</v>
      </c>
      <c r="D48" s="311">
        <v>405.18709999999999</v>
      </c>
      <c r="E48" s="334">
        <v>0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156.59</v>
      </c>
      <c r="E50" s="150">
        <v>180.72</v>
      </c>
      <c r="G50" s="180"/>
    </row>
    <row r="51" spans="2:7">
      <c r="B51" s="192" t="s">
        <v>6</v>
      </c>
      <c r="C51" s="193" t="s">
        <v>111</v>
      </c>
      <c r="D51" s="311">
        <v>156.59</v>
      </c>
      <c r="E51" s="150">
        <v>134.91</v>
      </c>
      <c r="G51" s="180"/>
    </row>
    <row r="52" spans="2:7">
      <c r="B52" s="192" t="s">
        <v>8</v>
      </c>
      <c r="C52" s="193" t="s">
        <v>112</v>
      </c>
      <c r="D52" s="311">
        <v>185.3</v>
      </c>
      <c r="E52" s="150">
        <v>180.72</v>
      </c>
    </row>
    <row r="53" spans="2:7" ht="12.75" customHeight="1" thickBot="1">
      <c r="B53" s="196" t="s">
        <v>9</v>
      </c>
      <c r="C53" s="197" t="s">
        <v>41</v>
      </c>
      <c r="D53" s="309">
        <v>180.72</v>
      </c>
      <c r="E53" s="335">
        <v>0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0</v>
      </c>
      <c r="E58" s="30">
        <v>0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0</v>
      </c>
      <c r="E64" s="81"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0</v>
      </c>
      <c r="E74" s="66">
        <v>0</v>
      </c>
    </row>
    <row r="75" spans="2:5">
      <c r="B75" s="103" t="s">
        <v>4</v>
      </c>
      <c r="C75" s="14" t="s">
        <v>67</v>
      </c>
      <c r="D75" s="78">
        <f>D74</f>
        <v>0</v>
      </c>
      <c r="E75" s="79">
        <f>E74</f>
        <v>0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9" right="0.75" top="0.61" bottom="0.52" header="0.5" footer="0.5"/>
  <pageSetup paperSize="9" scale="70" orientation="portrait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Arkusz42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88"/>
      <c r="C4" s="8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239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93951.88</v>
      </c>
      <c r="E11" s="392">
        <f>SUM(E12:E14)</f>
        <v>86772.03</v>
      </c>
    </row>
    <row r="12" spans="2:12">
      <c r="B12" s="107" t="s">
        <v>4</v>
      </c>
      <c r="C12" s="5" t="s">
        <v>5</v>
      </c>
      <c r="D12" s="393">
        <v>93951.88</v>
      </c>
      <c r="E12" s="394">
        <v>86772.03</v>
      </c>
    </row>
    <row r="13" spans="2:12">
      <c r="B13" s="107" t="s">
        <v>6</v>
      </c>
      <c r="C13" s="68" t="s">
        <v>7</v>
      </c>
      <c r="D13" s="395">
        <v>0</v>
      </c>
      <c r="E13" s="396">
        <v>0</v>
      </c>
    </row>
    <row r="14" spans="2:12">
      <c r="B14" s="107" t="s">
        <v>8</v>
      </c>
      <c r="C14" s="68" t="s">
        <v>10</v>
      </c>
      <c r="D14" s="395">
        <v>0</v>
      </c>
      <c r="E14" s="396">
        <v>0</v>
      </c>
      <c r="G14" s="67"/>
    </row>
    <row r="15" spans="2:12">
      <c r="B15" s="107" t="s">
        <v>103</v>
      </c>
      <c r="C15" s="68" t="s">
        <v>11</v>
      </c>
      <c r="D15" s="395">
        <v>0</v>
      </c>
      <c r="E15" s="396">
        <v>0</v>
      </c>
    </row>
    <row r="16" spans="2:12">
      <c r="B16" s="108" t="s">
        <v>104</v>
      </c>
      <c r="C16" s="92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07" t="s">
        <v>4</v>
      </c>
      <c r="C18" s="5" t="s">
        <v>11</v>
      </c>
      <c r="D18" s="397">
        <v>0</v>
      </c>
      <c r="E18" s="398">
        <v>0</v>
      </c>
    </row>
    <row r="19" spans="2:11" ht="15" customHeight="1">
      <c r="B19" s="107" t="s">
        <v>6</v>
      </c>
      <c r="C19" s="68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93951.88</v>
      </c>
      <c r="E21" s="404">
        <f>E11-E17</f>
        <v>86772.03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89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112691.93</v>
      </c>
      <c r="E26" s="414">
        <f>D21</f>
        <v>93951.88</v>
      </c>
      <c r="G26" s="74"/>
    </row>
    <row r="27" spans="2:11" ht="13">
      <c r="B27" s="8" t="s">
        <v>17</v>
      </c>
      <c r="C27" s="9" t="s">
        <v>108</v>
      </c>
      <c r="D27" s="415">
        <v>-1737.27</v>
      </c>
      <c r="E27" s="427">
        <v>-1455.39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0</v>
      </c>
      <c r="E28" s="428">
        <v>0</v>
      </c>
      <c r="F28" s="72"/>
      <c r="G28" s="242"/>
      <c r="H28" s="242"/>
      <c r="I28" s="72"/>
      <c r="J28" s="74"/>
    </row>
    <row r="29" spans="2:11" ht="13">
      <c r="B29" s="105" t="s">
        <v>4</v>
      </c>
      <c r="C29" s="5" t="s">
        <v>20</v>
      </c>
      <c r="D29" s="416">
        <v>0</v>
      </c>
      <c r="E29" s="429">
        <v>0</v>
      </c>
      <c r="F29" s="72"/>
      <c r="G29" s="242"/>
      <c r="H29" s="242"/>
      <c r="I29" s="72"/>
      <c r="J29" s="74"/>
    </row>
    <row r="30" spans="2:11" ht="13">
      <c r="B30" s="105" t="s">
        <v>6</v>
      </c>
      <c r="C30" s="5" t="s">
        <v>21</v>
      </c>
      <c r="D30" s="416">
        <v>0</v>
      </c>
      <c r="E30" s="429">
        <v>0</v>
      </c>
      <c r="F30" s="72"/>
      <c r="G30" s="242"/>
      <c r="H30" s="242"/>
      <c r="I30" s="72"/>
      <c r="J30" s="74"/>
    </row>
    <row r="31" spans="2:11" ht="13">
      <c r="B31" s="105" t="s">
        <v>8</v>
      </c>
      <c r="C31" s="5" t="s">
        <v>22</v>
      </c>
      <c r="D31" s="416">
        <v>0</v>
      </c>
      <c r="E31" s="429">
        <v>0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1737.27</v>
      </c>
      <c r="E32" s="428">
        <v>1455.39</v>
      </c>
      <c r="F32" s="72"/>
      <c r="G32" s="243"/>
      <c r="H32" s="242"/>
      <c r="I32" s="72"/>
      <c r="J32" s="74"/>
    </row>
    <row r="33" spans="2:10" ht="13">
      <c r="B33" s="105" t="s">
        <v>4</v>
      </c>
      <c r="C33" s="5" t="s">
        <v>25</v>
      </c>
      <c r="D33" s="416">
        <v>0</v>
      </c>
      <c r="E33" s="429">
        <v>0</v>
      </c>
      <c r="F33" s="72"/>
      <c r="G33" s="242"/>
      <c r="H33" s="242"/>
      <c r="I33" s="72"/>
      <c r="J33" s="74"/>
    </row>
    <row r="34" spans="2:10" ht="13">
      <c r="B34" s="105" t="s">
        <v>6</v>
      </c>
      <c r="C34" s="5" t="s">
        <v>26</v>
      </c>
      <c r="D34" s="416">
        <v>0</v>
      </c>
      <c r="E34" s="429">
        <v>0</v>
      </c>
      <c r="F34" s="72"/>
      <c r="G34" s="242"/>
      <c r="H34" s="242"/>
      <c r="I34" s="72"/>
      <c r="J34" s="74"/>
    </row>
    <row r="35" spans="2:10" ht="13">
      <c r="B35" s="105" t="s">
        <v>8</v>
      </c>
      <c r="C35" s="5" t="s">
        <v>27</v>
      </c>
      <c r="D35" s="416">
        <v>0</v>
      </c>
      <c r="E35" s="429">
        <v>0</v>
      </c>
      <c r="F35" s="72"/>
      <c r="G35" s="242"/>
      <c r="H35" s="242"/>
      <c r="I35" s="72"/>
      <c r="J35" s="74"/>
    </row>
    <row r="36" spans="2:10" ht="13">
      <c r="B36" s="105" t="s">
        <v>9</v>
      </c>
      <c r="C36" s="5" t="s">
        <v>28</v>
      </c>
      <c r="D36" s="416">
        <v>0</v>
      </c>
      <c r="E36" s="429">
        <v>0</v>
      </c>
      <c r="F36" s="72"/>
      <c r="G36" s="242"/>
      <c r="H36" s="242"/>
      <c r="I36" s="72"/>
      <c r="J36" s="74"/>
    </row>
    <row r="37" spans="2:10" ht="25.5">
      <c r="B37" s="105" t="s">
        <v>29</v>
      </c>
      <c r="C37" s="5" t="s">
        <v>30</v>
      </c>
      <c r="D37" s="416">
        <v>1737.27</v>
      </c>
      <c r="E37" s="429">
        <v>1455.39</v>
      </c>
      <c r="F37" s="72"/>
      <c r="G37" s="242"/>
      <c r="H37" s="242"/>
      <c r="I37" s="72"/>
      <c r="J37" s="74"/>
    </row>
    <row r="38" spans="2:10" ht="13">
      <c r="B38" s="105" t="s">
        <v>31</v>
      </c>
      <c r="C38" s="5" t="s">
        <v>32</v>
      </c>
      <c r="D38" s="416">
        <v>0</v>
      </c>
      <c r="E38" s="429">
        <v>0</v>
      </c>
      <c r="F38" s="72"/>
      <c r="G38" s="242"/>
      <c r="H38" s="242"/>
      <c r="I38" s="72"/>
      <c r="J38" s="74"/>
    </row>
    <row r="39" spans="2:10" ht="13">
      <c r="B39" s="106" t="s">
        <v>33</v>
      </c>
      <c r="C39" s="11" t="s">
        <v>34</v>
      </c>
      <c r="D39" s="417">
        <v>0</v>
      </c>
      <c r="E39" s="430">
        <v>0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-17002.78</v>
      </c>
      <c r="E40" s="419">
        <v>-5724.46</v>
      </c>
      <c r="G40" s="243"/>
    </row>
    <row r="41" spans="2:10" ht="13.5" thickBot="1">
      <c r="B41" s="100" t="s">
        <v>37</v>
      </c>
      <c r="C41" s="101" t="s">
        <v>38</v>
      </c>
      <c r="D41" s="420">
        <v>93951.87999999999</v>
      </c>
      <c r="E41" s="372">
        <f>E26+E27+E40</f>
        <v>86772.03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8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1358.0613000000001</v>
      </c>
      <c r="E47" s="283">
        <v>1334.7334000000001</v>
      </c>
      <c r="G47" s="72"/>
    </row>
    <row r="48" spans="2:10">
      <c r="B48" s="124" t="s">
        <v>6</v>
      </c>
      <c r="C48" s="21" t="s">
        <v>41</v>
      </c>
      <c r="D48" s="311">
        <v>1334.7334000000001</v>
      </c>
      <c r="E48" s="337">
        <v>1313.5336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03" t="s">
        <v>4</v>
      </c>
      <c r="C50" s="14" t="s">
        <v>40</v>
      </c>
      <c r="D50" s="311">
        <v>82.98</v>
      </c>
      <c r="E50" s="75">
        <v>70.39</v>
      </c>
      <c r="G50" s="180"/>
    </row>
    <row r="51" spans="2:7">
      <c r="B51" s="103" t="s">
        <v>6</v>
      </c>
      <c r="C51" s="14" t="s">
        <v>111</v>
      </c>
      <c r="D51" s="311">
        <v>64.069999999999993</v>
      </c>
      <c r="E51" s="75">
        <v>50.68</v>
      </c>
      <c r="G51" s="180"/>
    </row>
    <row r="52" spans="2:7">
      <c r="B52" s="103" t="s">
        <v>8</v>
      </c>
      <c r="C52" s="14" t="s">
        <v>112</v>
      </c>
      <c r="D52" s="311">
        <v>88.03</v>
      </c>
      <c r="E52" s="75">
        <v>88.92</v>
      </c>
    </row>
    <row r="53" spans="2:7" ht="12.75" customHeight="1" thickBot="1">
      <c r="B53" s="104" t="s">
        <v>9</v>
      </c>
      <c r="C53" s="16" t="s">
        <v>41</v>
      </c>
      <c r="D53" s="309">
        <v>70.39</v>
      </c>
      <c r="E53" s="335">
        <v>66.06</v>
      </c>
    </row>
    <row r="54" spans="2:7">
      <c r="B54" s="110"/>
      <c r="C54" s="111"/>
      <c r="D54" s="354"/>
      <c r="E54" s="112"/>
    </row>
    <row r="55" spans="2:7" ht="13.5">
      <c r="B55" s="449" t="s">
        <v>62</v>
      </c>
      <c r="C55" s="454"/>
      <c r="D55" s="454"/>
      <c r="E55" s="454"/>
    </row>
    <row r="56" spans="2:7" ht="18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86772.03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86772.03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86772.03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86772.03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Arkusz43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8"/>
      <c r="C4" s="148"/>
      <c r="D4" s="148"/>
      <c r="E4" s="148"/>
      <c r="H4" s="161"/>
      <c r="I4" s="161"/>
      <c r="J4" s="164"/>
    </row>
    <row r="5" spans="2:12" ht="14">
      <c r="B5" s="445" t="s">
        <v>1</v>
      </c>
      <c r="C5" s="445"/>
      <c r="D5" s="445"/>
      <c r="E5" s="445"/>
    </row>
    <row r="6" spans="2:12" ht="14">
      <c r="B6" s="446" t="s">
        <v>240</v>
      </c>
      <c r="C6" s="446"/>
      <c r="D6" s="446"/>
      <c r="E6" s="446"/>
    </row>
    <row r="7" spans="2:12" ht="14">
      <c r="B7" s="151"/>
      <c r="C7" s="151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52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43875.85</v>
      </c>
      <c r="E11" s="392">
        <f>SUM(E12:E14)</f>
        <v>0</v>
      </c>
    </row>
    <row r="12" spans="2:12">
      <c r="B12" s="107" t="s">
        <v>4</v>
      </c>
      <c r="C12" s="5" t="s">
        <v>5</v>
      </c>
      <c r="D12" s="393">
        <v>43875.85</v>
      </c>
      <c r="E12" s="394">
        <v>0</v>
      </c>
    </row>
    <row r="13" spans="2:12">
      <c r="B13" s="107" t="s">
        <v>6</v>
      </c>
      <c r="C13" s="68" t="s">
        <v>7</v>
      </c>
      <c r="D13" s="395">
        <v>0</v>
      </c>
      <c r="E13" s="396">
        <v>0</v>
      </c>
    </row>
    <row r="14" spans="2:12">
      <c r="B14" s="107" t="s">
        <v>8</v>
      </c>
      <c r="C14" s="68" t="s">
        <v>10</v>
      </c>
      <c r="D14" s="395">
        <v>0</v>
      </c>
      <c r="E14" s="396">
        <v>0</v>
      </c>
      <c r="G14" s="67"/>
    </row>
    <row r="15" spans="2:12">
      <c r="B15" s="107" t="s">
        <v>103</v>
      </c>
      <c r="C15" s="68" t="s">
        <v>11</v>
      </c>
      <c r="D15" s="395">
        <v>0</v>
      </c>
      <c r="E15" s="396">
        <v>0</v>
      </c>
    </row>
    <row r="16" spans="2:12">
      <c r="B16" s="108" t="s">
        <v>104</v>
      </c>
      <c r="C16" s="92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07" t="s">
        <v>4</v>
      </c>
      <c r="C18" s="5" t="s">
        <v>11</v>
      </c>
      <c r="D18" s="397">
        <v>0</v>
      </c>
      <c r="E18" s="398">
        <v>0</v>
      </c>
    </row>
    <row r="19" spans="2:11" ht="15" customHeight="1">
      <c r="B19" s="107" t="s">
        <v>6</v>
      </c>
      <c r="C19" s="68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43875.85</v>
      </c>
      <c r="E21" s="404">
        <f>E11-E17</f>
        <v>0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152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44542.09</v>
      </c>
      <c r="E26" s="414">
        <f>D21</f>
        <v>43875.85</v>
      </c>
      <c r="G26" s="74"/>
    </row>
    <row r="27" spans="2:11" ht="13">
      <c r="B27" s="8" t="s">
        <v>17</v>
      </c>
      <c r="C27" s="9" t="s">
        <v>108</v>
      </c>
      <c r="D27" s="415">
        <v>-287.99</v>
      </c>
      <c r="E27" s="427">
        <v>-36755.440000000002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431.64</v>
      </c>
      <c r="E28" s="428">
        <v>227.01999999999998</v>
      </c>
      <c r="F28" s="72"/>
      <c r="G28" s="242"/>
      <c r="H28" s="242"/>
      <c r="I28" s="72"/>
      <c r="J28" s="74"/>
    </row>
    <row r="29" spans="2:11" ht="13">
      <c r="B29" s="105" t="s">
        <v>4</v>
      </c>
      <c r="C29" s="5" t="s">
        <v>20</v>
      </c>
      <c r="D29" s="416">
        <v>431.64</v>
      </c>
      <c r="E29" s="429">
        <v>205.66</v>
      </c>
      <c r="F29" s="72"/>
      <c r="G29" s="242"/>
      <c r="H29" s="242"/>
      <c r="I29" s="72"/>
      <c r="J29" s="74"/>
    </row>
    <row r="30" spans="2:11" ht="13">
      <c r="B30" s="105" t="s">
        <v>6</v>
      </c>
      <c r="C30" s="5" t="s">
        <v>21</v>
      </c>
      <c r="D30" s="416">
        <v>0</v>
      </c>
      <c r="E30" s="429">
        <v>0</v>
      </c>
      <c r="F30" s="72"/>
      <c r="G30" s="242"/>
      <c r="H30" s="242"/>
      <c r="I30" s="72"/>
      <c r="J30" s="74"/>
    </row>
    <row r="31" spans="2:11" ht="13">
      <c r="B31" s="105" t="s">
        <v>8</v>
      </c>
      <c r="C31" s="5" t="s">
        <v>22</v>
      </c>
      <c r="D31" s="416">
        <v>0</v>
      </c>
      <c r="E31" s="429">
        <v>21.36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719.63</v>
      </c>
      <c r="E32" s="428">
        <v>36982.46</v>
      </c>
      <c r="F32" s="72"/>
      <c r="G32" s="243"/>
      <c r="H32" s="242"/>
      <c r="I32" s="72"/>
      <c r="J32" s="74"/>
    </row>
    <row r="33" spans="2:10" ht="13">
      <c r="B33" s="105" t="s">
        <v>4</v>
      </c>
      <c r="C33" s="5" t="s">
        <v>25</v>
      </c>
      <c r="D33" s="416">
        <v>0</v>
      </c>
      <c r="E33" s="429">
        <v>36717.730000000003</v>
      </c>
      <c r="F33" s="72"/>
      <c r="G33" s="242"/>
      <c r="H33" s="242"/>
      <c r="I33" s="72"/>
      <c r="J33" s="74"/>
    </row>
    <row r="34" spans="2:10" ht="13">
      <c r="B34" s="105" t="s">
        <v>6</v>
      </c>
      <c r="C34" s="5" t="s">
        <v>26</v>
      </c>
      <c r="D34" s="416">
        <v>0</v>
      </c>
      <c r="E34" s="429">
        <v>0</v>
      </c>
      <c r="F34" s="72"/>
      <c r="G34" s="242"/>
      <c r="H34" s="242"/>
      <c r="I34" s="72"/>
      <c r="J34" s="74"/>
    </row>
    <row r="35" spans="2:10" ht="13">
      <c r="B35" s="105" t="s">
        <v>8</v>
      </c>
      <c r="C35" s="5" t="s">
        <v>27</v>
      </c>
      <c r="D35" s="416">
        <v>57.46</v>
      </c>
      <c r="E35" s="429">
        <v>18.34</v>
      </c>
      <c r="F35" s="72"/>
      <c r="G35" s="242"/>
      <c r="H35" s="242"/>
      <c r="I35" s="72"/>
      <c r="J35" s="74"/>
    </row>
    <row r="36" spans="2:10" ht="13">
      <c r="B36" s="105" t="s">
        <v>9</v>
      </c>
      <c r="C36" s="5" t="s">
        <v>28</v>
      </c>
      <c r="D36" s="416">
        <v>0</v>
      </c>
      <c r="E36" s="429">
        <v>0</v>
      </c>
      <c r="F36" s="72"/>
      <c r="G36" s="242"/>
      <c r="H36" s="242"/>
      <c r="I36" s="72"/>
      <c r="J36" s="74"/>
    </row>
    <row r="37" spans="2:10" ht="25.5">
      <c r="B37" s="105" t="s">
        <v>29</v>
      </c>
      <c r="C37" s="5" t="s">
        <v>30</v>
      </c>
      <c r="D37" s="416">
        <v>662.17</v>
      </c>
      <c r="E37" s="429">
        <v>246.39000000000001</v>
      </c>
      <c r="F37" s="72"/>
      <c r="G37" s="242"/>
      <c r="H37" s="242"/>
      <c r="I37" s="72"/>
      <c r="J37" s="74"/>
    </row>
    <row r="38" spans="2:10" ht="13">
      <c r="B38" s="105" t="s">
        <v>31</v>
      </c>
      <c r="C38" s="5" t="s">
        <v>32</v>
      </c>
      <c r="D38" s="416">
        <v>0</v>
      </c>
      <c r="E38" s="429">
        <v>0</v>
      </c>
      <c r="F38" s="72"/>
      <c r="G38" s="242"/>
      <c r="H38" s="242"/>
      <c r="I38" s="72"/>
      <c r="J38" s="74"/>
    </row>
    <row r="39" spans="2:10" ht="13">
      <c r="B39" s="106" t="s">
        <v>33</v>
      </c>
      <c r="C39" s="11" t="s">
        <v>34</v>
      </c>
      <c r="D39" s="417">
        <v>0</v>
      </c>
      <c r="E39" s="430">
        <v>0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-378.25</v>
      </c>
      <c r="E40" s="419">
        <v>-7120.41</v>
      </c>
      <c r="G40" s="74"/>
      <c r="H40" s="236"/>
    </row>
    <row r="41" spans="2:10" ht="13.5" thickBot="1">
      <c r="B41" s="100" t="s">
        <v>37</v>
      </c>
      <c r="C41" s="101" t="s">
        <v>38</v>
      </c>
      <c r="D41" s="420">
        <v>43875.850000000006</v>
      </c>
      <c r="E41" s="372">
        <f>E26+E27+E40</f>
        <v>0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152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384.01659999999998</v>
      </c>
      <c r="E47" s="283">
        <v>381.52910000000003</v>
      </c>
      <c r="G47" s="72"/>
    </row>
    <row r="48" spans="2:10">
      <c r="B48" s="124" t="s">
        <v>6</v>
      </c>
      <c r="C48" s="21" t="s">
        <v>41</v>
      </c>
      <c r="D48" s="311">
        <v>381.52910000000003</v>
      </c>
      <c r="E48" s="338">
        <v>0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03" t="s">
        <v>4</v>
      </c>
      <c r="C50" s="14" t="s">
        <v>40</v>
      </c>
      <c r="D50" s="311">
        <v>115.99</v>
      </c>
      <c r="E50" s="75">
        <v>115</v>
      </c>
      <c r="G50" s="180"/>
    </row>
    <row r="51" spans="2:7">
      <c r="B51" s="103" t="s">
        <v>6</v>
      </c>
      <c r="C51" s="14" t="s">
        <v>111</v>
      </c>
      <c r="D51" s="311">
        <v>104.66</v>
      </c>
      <c r="E51" s="75">
        <v>68.290000000000006</v>
      </c>
      <c r="G51" s="180"/>
    </row>
    <row r="52" spans="2:7">
      <c r="B52" s="103" t="s">
        <v>8</v>
      </c>
      <c r="C52" s="14" t="s">
        <v>112</v>
      </c>
      <c r="D52" s="311">
        <v>134.96</v>
      </c>
      <c r="E52" s="75">
        <v>115.41</v>
      </c>
    </row>
    <row r="53" spans="2:7" ht="13" thickBot="1">
      <c r="B53" s="104" t="s">
        <v>9</v>
      </c>
      <c r="C53" s="16" t="s">
        <v>41</v>
      </c>
      <c r="D53" s="309">
        <v>115</v>
      </c>
      <c r="E53" s="333">
        <v>0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0</v>
      </c>
      <c r="E58" s="30">
        <v>0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0</v>
      </c>
      <c r="E64" s="81"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0</v>
      </c>
      <c r="E74" s="66">
        <f>E58+E72-E73</f>
        <v>0</v>
      </c>
    </row>
    <row r="75" spans="2:5">
      <c r="B75" s="103" t="s">
        <v>4</v>
      </c>
      <c r="C75" s="14" t="s">
        <v>67</v>
      </c>
      <c r="D75" s="78">
        <f>D74</f>
        <v>0</v>
      </c>
      <c r="E75" s="79">
        <f>E74</f>
        <v>0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" right="0.7" top="0.75" bottom="0.75" header="0.3" footer="0.3"/>
  <pageSetup paperSize="9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Arkusz4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0.54296875" customWidth="1"/>
    <col min="9" max="9" width="13.26953125" customWidth="1"/>
    <col min="10" max="10" width="13.54296875" customWidth="1"/>
    <col min="11" max="11" width="13.81640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J2" s="72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14">
      <c r="B5" s="445" t="s">
        <v>1</v>
      </c>
      <c r="C5" s="445"/>
      <c r="D5" s="445"/>
      <c r="E5" s="445"/>
    </row>
    <row r="6" spans="2:12" ht="14">
      <c r="B6" s="446" t="s">
        <v>153</v>
      </c>
      <c r="C6" s="446"/>
      <c r="D6" s="446"/>
      <c r="E6" s="446"/>
      <c r="J6" s="72"/>
    </row>
    <row r="7" spans="2:12" ht="14">
      <c r="B7" s="151"/>
      <c r="C7" s="151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52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129" t="s">
        <v>106</v>
      </c>
      <c r="D11" s="391">
        <v>683030.95</v>
      </c>
      <c r="E11" s="392">
        <f>SUM(E12:E14)</f>
        <v>663246.80000000005</v>
      </c>
      <c r="F11" s="180"/>
    </row>
    <row r="12" spans="2:12">
      <c r="B12" s="181" t="s">
        <v>4</v>
      </c>
      <c r="C12" s="182" t="s">
        <v>5</v>
      </c>
      <c r="D12" s="393">
        <v>683030.95</v>
      </c>
      <c r="E12" s="394">
        <v>663246.80000000005</v>
      </c>
      <c r="F12" s="180"/>
    </row>
    <row r="13" spans="2:12">
      <c r="B13" s="181" t="s">
        <v>6</v>
      </c>
      <c r="C13" s="183" t="s">
        <v>7</v>
      </c>
      <c r="D13" s="395">
        <v>0</v>
      </c>
      <c r="E13" s="396">
        <v>0</v>
      </c>
      <c r="F13" s="180"/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F14" s="180"/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  <c r="F15" s="180"/>
    </row>
    <row r="16" spans="2:12">
      <c r="B16" s="184" t="s">
        <v>104</v>
      </c>
      <c r="C16" s="185" t="s">
        <v>12</v>
      </c>
      <c r="D16" s="397">
        <v>0</v>
      </c>
      <c r="E16" s="398">
        <v>0</v>
      </c>
      <c r="F16" s="180"/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  <c r="F17" s="180"/>
    </row>
    <row r="18" spans="2:11">
      <c r="B18" s="181" t="s">
        <v>4</v>
      </c>
      <c r="C18" s="182" t="s">
        <v>11</v>
      </c>
      <c r="D18" s="397">
        <v>0</v>
      </c>
      <c r="E18" s="398">
        <v>0</v>
      </c>
      <c r="F18" s="180"/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  <c r="F19" s="180"/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  <c r="F20" s="180"/>
    </row>
    <row r="21" spans="2:11" ht="13.5" thickBot="1">
      <c r="B21" s="456" t="s">
        <v>107</v>
      </c>
      <c r="C21" s="457"/>
      <c r="D21" s="403">
        <v>683030.95</v>
      </c>
      <c r="E21" s="404">
        <f>E11-E17</f>
        <v>663246.80000000005</v>
      </c>
      <c r="F21" s="154"/>
      <c r="G21" s="77"/>
      <c r="H21" s="168"/>
      <c r="J21" s="226"/>
      <c r="K21" s="168"/>
    </row>
    <row r="22" spans="2:11">
      <c r="B22" s="3"/>
      <c r="C22" s="6"/>
      <c r="D22" s="7"/>
      <c r="E22" s="7"/>
      <c r="F22" s="180"/>
      <c r="G22" s="72"/>
    </row>
    <row r="23" spans="2:11" ht="13.5">
      <c r="B23" s="448" t="s">
        <v>101</v>
      </c>
      <c r="C23" s="458"/>
      <c r="D23" s="458"/>
      <c r="E23" s="458"/>
      <c r="F23" s="180"/>
      <c r="G23" s="72"/>
    </row>
    <row r="24" spans="2:11" ht="15.75" customHeight="1" thickBot="1">
      <c r="B24" s="447" t="s">
        <v>102</v>
      </c>
      <c r="C24" s="459"/>
      <c r="D24" s="459"/>
      <c r="E24" s="459"/>
      <c r="F24" s="180"/>
    </row>
    <row r="25" spans="2:11" ht="13.5" thickBot="1">
      <c r="B25" s="178"/>
      <c r="C25" s="188" t="s">
        <v>2</v>
      </c>
      <c r="D25" s="274" t="s">
        <v>251</v>
      </c>
      <c r="E25" s="245" t="s">
        <v>255</v>
      </c>
      <c r="F25" s="180"/>
    </row>
    <row r="26" spans="2:11" ht="13">
      <c r="B26" s="96" t="s">
        <v>15</v>
      </c>
      <c r="C26" s="97" t="s">
        <v>16</v>
      </c>
      <c r="D26" s="413">
        <v>472794.69</v>
      </c>
      <c r="E26" s="414">
        <f>D21</f>
        <v>683030.95</v>
      </c>
      <c r="F26" s="180"/>
      <c r="G26" s="154"/>
      <c r="H26" s="236"/>
    </row>
    <row r="27" spans="2:11" ht="13">
      <c r="B27" s="8" t="s">
        <v>17</v>
      </c>
      <c r="C27" s="9" t="s">
        <v>108</v>
      </c>
      <c r="D27" s="415">
        <v>46248.459999999992</v>
      </c>
      <c r="E27" s="427">
        <v>61197.219999999987</v>
      </c>
      <c r="F27" s="154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223202.27</v>
      </c>
      <c r="E28" s="428">
        <v>137855.9</v>
      </c>
      <c r="F28" s="154"/>
      <c r="G28" s="242"/>
      <c r="H28" s="242"/>
      <c r="I28" s="72"/>
      <c r="J28" s="74"/>
    </row>
    <row r="29" spans="2:11" ht="13">
      <c r="B29" s="189" t="s">
        <v>4</v>
      </c>
      <c r="C29" s="182" t="s">
        <v>20</v>
      </c>
      <c r="D29" s="416">
        <v>127952.36</v>
      </c>
      <c r="E29" s="429">
        <v>123889.48</v>
      </c>
      <c r="F29" s="154"/>
      <c r="G29" s="242"/>
      <c r="H29" s="242"/>
      <c r="I29" s="72"/>
      <c r="J29" s="74"/>
    </row>
    <row r="30" spans="2:11" ht="13">
      <c r="B30" s="189" t="s">
        <v>6</v>
      </c>
      <c r="C30" s="182" t="s">
        <v>21</v>
      </c>
      <c r="D30" s="416">
        <v>0</v>
      </c>
      <c r="E30" s="429">
        <v>0</v>
      </c>
      <c r="F30" s="154"/>
      <c r="G30" s="242"/>
      <c r="H30" s="242"/>
      <c r="I30" s="72"/>
      <c r="J30" s="74"/>
    </row>
    <row r="31" spans="2:11" ht="13">
      <c r="B31" s="189" t="s">
        <v>8</v>
      </c>
      <c r="C31" s="182" t="s">
        <v>22</v>
      </c>
      <c r="D31" s="416">
        <v>95249.91</v>
      </c>
      <c r="E31" s="429">
        <v>13966.419999999998</v>
      </c>
      <c r="F31" s="154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176953.81</v>
      </c>
      <c r="E32" s="428">
        <v>76658.680000000008</v>
      </c>
      <c r="F32" s="154"/>
      <c r="G32" s="243"/>
      <c r="H32" s="242"/>
      <c r="I32" s="72"/>
      <c r="J32" s="74"/>
    </row>
    <row r="33" spans="2:10" ht="13">
      <c r="B33" s="189" t="s">
        <v>4</v>
      </c>
      <c r="C33" s="182" t="s">
        <v>25</v>
      </c>
      <c r="D33" s="416">
        <v>152460.09</v>
      </c>
      <c r="E33" s="429">
        <v>60604.770000000004</v>
      </c>
      <c r="F33" s="154"/>
      <c r="G33" s="242"/>
      <c r="H33" s="242"/>
      <c r="I33" s="72"/>
      <c r="J33" s="74"/>
    </row>
    <row r="34" spans="2:10" ht="13">
      <c r="B34" s="189" t="s">
        <v>6</v>
      </c>
      <c r="C34" s="182" t="s">
        <v>26</v>
      </c>
      <c r="D34" s="416">
        <v>0</v>
      </c>
      <c r="E34" s="429">
        <v>0</v>
      </c>
      <c r="F34" s="154"/>
      <c r="G34" s="242"/>
      <c r="H34" s="242"/>
      <c r="I34" s="72"/>
      <c r="J34" s="74"/>
    </row>
    <row r="35" spans="2:10" ht="13">
      <c r="B35" s="189" t="s">
        <v>8</v>
      </c>
      <c r="C35" s="182" t="s">
        <v>27</v>
      </c>
      <c r="D35" s="416">
        <v>12084.880000000001</v>
      </c>
      <c r="E35" s="429">
        <v>11403.28</v>
      </c>
      <c r="F35" s="154"/>
      <c r="G35" s="242"/>
      <c r="H35" s="242"/>
      <c r="I35" s="72"/>
      <c r="J35" s="74"/>
    </row>
    <row r="36" spans="2:10" ht="13">
      <c r="B36" s="189" t="s">
        <v>9</v>
      </c>
      <c r="C36" s="182" t="s">
        <v>28</v>
      </c>
      <c r="D36" s="416">
        <v>0</v>
      </c>
      <c r="E36" s="429">
        <v>0</v>
      </c>
      <c r="F36" s="154"/>
      <c r="G36" s="242"/>
      <c r="H36" s="242"/>
      <c r="I36" s="72"/>
      <c r="J36" s="74"/>
    </row>
    <row r="37" spans="2:10" ht="25.5">
      <c r="B37" s="189" t="s">
        <v>29</v>
      </c>
      <c r="C37" s="182" t="s">
        <v>30</v>
      </c>
      <c r="D37" s="416">
        <v>4579.2</v>
      </c>
      <c r="E37" s="429">
        <v>4650.63</v>
      </c>
      <c r="F37" s="154"/>
      <c r="G37" s="242"/>
      <c r="H37" s="242"/>
      <c r="I37" s="72"/>
      <c r="J37" s="74"/>
    </row>
    <row r="38" spans="2:10" ht="13">
      <c r="B38" s="189" t="s">
        <v>31</v>
      </c>
      <c r="C38" s="182" t="s">
        <v>32</v>
      </c>
      <c r="D38" s="416">
        <v>0</v>
      </c>
      <c r="E38" s="429">
        <v>0</v>
      </c>
      <c r="F38" s="154"/>
      <c r="G38" s="242"/>
      <c r="H38" s="242"/>
      <c r="I38" s="72"/>
      <c r="J38" s="74"/>
    </row>
    <row r="39" spans="2:10" ht="13">
      <c r="B39" s="190" t="s">
        <v>33</v>
      </c>
      <c r="C39" s="191" t="s">
        <v>34</v>
      </c>
      <c r="D39" s="417">
        <v>7829.6399999999994</v>
      </c>
      <c r="E39" s="430">
        <v>0</v>
      </c>
      <c r="F39" s="154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163987.79999999999</v>
      </c>
      <c r="E40" s="419">
        <v>-80981.37</v>
      </c>
      <c r="F40" s="180"/>
      <c r="G40" s="74"/>
      <c r="H40" s="236"/>
    </row>
    <row r="41" spans="2:10" ht="13.5" thickBot="1">
      <c r="B41" s="100" t="s">
        <v>37</v>
      </c>
      <c r="C41" s="101" t="s">
        <v>38</v>
      </c>
      <c r="D41" s="420">
        <v>683030.95</v>
      </c>
      <c r="E41" s="372">
        <f>E26+E27+E40</f>
        <v>663246.79999999993</v>
      </c>
      <c r="F41" s="154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152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355"/>
      <c r="E46" s="27"/>
      <c r="G46" s="160"/>
      <c r="H46" s="160"/>
    </row>
    <row r="47" spans="2:10">
      <c r="B47" s="103" t="s">
        <v>4</v>
      </c>
      <c r="C47" s="14" t="s">
        <v>40</v>
      </c>
      <c r="D47" s="311">
        <v>3559.1289999999999</v>
      </c>
      <c r="E47" s="283">
        <v>4007.692</v>
      </c>
      <c r="G47" s="72"/>
    </row>
    <row r="48" spans="2:10">
      <c r="B48" s="124" t="s">
        <v>6</v>
      </c>
      <c r="C48" s="21" t="s">
        <v>41</v>
      </c>
      <c r="D48" s="311">
        <v>4007.692</v>
      </c>
      <c r="E48" s="337">
        <v>4394.1089000000002</v>
      </c>
      <c r="G48" s="20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03" t="s">
        <v>4</v>
      </c>
      <c r="C50" s="14" t="s">
        <v>40</v>
      </c>
      <c r="D50" s="311">
        <v>132.84</v>
      </c>
      <c r="E50" s="75">
        <v>170.43</v>
      </c>
      <c r="G50" s="180"/>
    </row>
    <row r="51" spans="2:7">
      <c r="B51" s="103" t="s">
        <v>6</v>
      </c>
      <c r="C51" s="14" t="s">
        <v>111</v>
      </c>
      <c r="D51" s="311">
        <v>132.72999999999999</v>
      </c>
      <c r="E51" s="75">
        <v>147.80000000000001</v>
      </c>
      <c r="G51" s="180"/>
    </row>
    <row r="52" spans="2:7">
      <c r="B52" s="103" t="s">
        <v>8</v>
      </c>
      <c r="C52" s="14" t="s">
        <v>112</v>
      </c>
      <c r="D52" s="311">
        <v>170.45</v>
      </c>
      <c r="E52" s="75">
        <v>170.64000000000001</v>
      </c>
    </row>
    <row r="53" spans="2:7" ht="13" thickBot="1">
      <c r="B53" s="104" t="s">
        <v>9</v>
      </c>
      <c r="C53" s="16" t="s">
        <v>41</v>
      </c>
      <c r="D53" s="309">
        <v>170.43</v>
      </c>
      <c r="E53" s="335">
        <v>150.94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663246.80000000005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E12</f>
        <v>663246.80000000005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f>E17</f>
        <v>0</v>
      </c>
      <c r="E73" s="25">
        <f>D73/E21</f>
        <v>0</v>
      </c>
    </row>
    <row r="74" spans="2:5" ht="13">
      <c r="B74" s="131" t="s">
        <v>64</v>
      </c>
      <c r="C74" s="122" t="s">
        <v>66</v>
      </c>
      <c r="D74" s="123">
        <f>D58-D73</f>
        <v>663246.80000000005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663246.80000000005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" right="0.7" top="0.75" bottom="0.75" header="0.3" footer="0.3"/>
  <pageSetup paperSize="9" orientation="portrait" horizontalDpi="90" verticalDpi="90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Arkusz4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5.81640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14">
      <c r="B5" s="445" t="s">
        <v>1</v>
      </c>
      <c r="C5" s="445"/>
      <c r="D5" s="445"/>
      <c r="E5" s="445"/>
    </row>
    <row r="6" spans="2:12" ht="14">
      <c r="B6" s="446" t="s">
        <v>154</v>
      </c>
      <c r="C6" s="446"/>
      <c r="D6" s="446"/>
      <c r="E6" s="446"/>
    </row>
    <row r="7" spans="2:12" ht="14">
      <c r="B7" s="171"/>
      <c r="C7" s="171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72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280844.74</v>
      </c>
      <c r="E11" s="392">
        <f>SUM(E12:E14)</f>
        <v>226888.36</v>
      </c>
    </row>
    <row r="12" spans="2:12">
      <c r="B12" s="107" t="s">
        <v>4</v>
      </c>
      <c r="C12" s="5" t="s">
        <v>5</v>
      </c>
      <c r="D12" s="393">
        <v>280844.74</v>
      </c>
      <c r="E12" s="394">
        <v>226888.36</v>
      </c>
    </row>
    <row r="13" spans="2:12">
      <c r="B13" s="107" t="s">
        <v>6</v>
      </c>
      <c r="C13" s="68" t="s">
        <v>7</v>
      </c>
      <c r="D13" s="395">
        <v>0</v>
      </c>
      <c r="E13" s="396">
        <v>0</v>
      </c>
    </row>
    <row r="14" spans="2:12">
      <c r="B14" s="107" t="s">
        <v>8</v>
      </c>
      <c r="C14" s="68" t="s">
        <v>10</v>
      </c>
      <c r="D14" s="395">
        <v>0</v>
      </c>
      <c r="E14" s="396">
        <v>0</v>
      </c>
      <c r="G14" s="67"/>
    </row>
    <row r="15" spans="2:12">
      <c r="B15" s="107" t="s">
        <v>103</v>
      </c>
      <c r="C15" s="68" t="s">
        <v>11</v>
      </c>
      <c r="D15" s="395">
        <v>0</v>
      </c>
      <c r="E15" s="396">
        <v>0</v>
      </c>
    </row>
    <row r="16" spans="2:12">
      <c r="B16" s="108" t="s">
        <v>104</v>
      </c>
      <c r="C16" s="92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07" t="s">
        <v>4</v>
      </c>
      <c r="C18" s="5" t="s">
        <v>11</v>
      </c>
      <c r="D18" s="397">
        <v>0</v>
      </c>
      <c r="E18" s="398">
        <v>0</v>
      </c>
    </row>
    <row r="19" spans="2:11" ht="15" customHeight="1">
      <c r="B19" s="107" t="s">
        <v>6</v>
      </c>
      <c r="C19" s="68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280844.74</v>
      </c>
      <c r="E21" s="404">
        <f>E11-E17</f>
        <v>226888.36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172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220086.21</v>
      </c>
      <c r="E26" s="414">
        <f>D21</f>
        <v>280844.74</v>
      </c>
      <c r="G26" s="154"/>
    </row>
    <row r="27" spans="2:11" ht="13">
      <c r="B27" s="8" t="s">
        <v>17</v>
      </c>
      <c r="C27" s="9" t="s">
        <v>108</v>
      </c>
      <c r="D27" s="415">
        <v>49612.92</v>
      </c>
      <c r="E27" s="427">
        <v>-29420.440000000002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75624.53</v>
      </c>
      <c r="E28" s="428">
        <v>62525.259999999995</v>
      </c>
      <c r="F28" s="72"/>
      <c r="G28" s="242"/>
      <c r="H28" s="242"/>
      <c r="I28" s="72"/>
      <c r="J28" s="74"/>
    </row>
    <row r="29" spans="2:11" ht="13">
      <c r="B29" s="105" t="s">
        <v>4</v>
      </c>
      <c r="C29" s="5" t="s">
        <v>20</v>
      </c>
      <c r="D29" s="416">
        <v>67812.7</v>
      </c>
      <c r="E29" s="429">
        <v>56054.99</v>
      </c>
      <c r="F29" s="72"/>
      <c r="G29" s="242"/>
      <c r="H29" s="242"/>
      <c r="I29" s="72"/>
      <c r="J29" s="74"/>
    </row>
    <row r="30" spans="2:11" ht="13">
      <c r="B30" s="105" t="s">
        <v>6</v>
      </c>
      <c r="C30" s="5" t="s">
        <v>21</v>
      </c>
      <c r="D30" s="416">
        <v>0</v>
      </c>
      <c r="E30" s="429">
        <v>0</v>
      </c>
      <c r="F30" s="72"/>
      <c r="G30" s="242"/>
      <c r="H30" s="242"/>
      <c r="I30" s="72"/>
      <c r="J30" s="74"/>
    </row>
    <row r="31" spans="2:11" ht="13">
      <c r="B31" s="105" t="s">
        <v>8</v>
      </c>
      <c r="C31" s="5" t="s">
        <v>22</v>
      </c>
      <c r="D31" s="416">
        <v>7811.83</v>
      </c>
      <c r="E31" s="429">
        <v>6470.27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26011.61</v>
      </c>
      <c r="E32" s="428">
        <v>91945.7</v>
      </c>
      <c r="F32" s="72"/>
      <c r="G32" s="243"/>
      <c r="H32" s="242"/>
      <c r="I32" s="72"/>
      <c r="J32" s="74"/>
    </row>
    <row r="33" spans="2:10" ht="13">
      <c r="B33" s="105" t="s">
        <v>4</v>
      </c>
      <c r="C33" s="5" t="s">
        <v>25</v>
      </c>
      <c r="D33" s="416">
        <v>7528.73</v>
      </c>
      <c r="E33" s="429">
        <v>85614.53</v>
      </c>
      <c r="F33" s="72"/>
      <c r="G33" s="242"/>
      <c r="H33" s="242"/>
      <c r="I33" s="72"/>
      <c r="J33" s="74"/>
    </row>
    <row r="34" spans="2:10" ht="13">
      <c r="B34" s="105" t="s">
        <v>6</v>
      </c>
      <c r="C34" s="5" t="s">
        <v>26</v>
      </c>
      <c r="D34" s="416">
        <v>0</v>
      </c>
      <c r="E34" s="429">
        <v>0</v>
      </c>
      <c r="F34" s="72"/>
      <c r="G34" s="242"/>
      <c r="H34" s="242"/>
      <c r="I34" s="72"/>
      <c r="J34" s="74"/>
    </row>
    <row r="35" spans="2:10" ht="13">
      <c r="B35" s="105" t="s">
        <v>8</v>
      </c>
      <c r="C35" s="5" t="s">
        <v>27</v>
      </c>
      <c r="D35" s="416">
        <v>4839.7700000000004</v>
      </c>
      <c r="E35" s="429">
        <v>4546.51</v>
      </c>
      <c r="F35" s="72"/>
      <c r="G35" s="242"/>
      <c r="H35" s="242"/>
      <c r="I35" s="72"/>
      <c r="J35" s="74"/>
    </row>
    <row r="36" spans="2:10" ht="13">
      <c r="B36" s="105" t="s">
        <v>9</v>
      </c>
      <c r="C36" s="5" t="s">
        <v>28</v>
      </c>
      <c r="D36" s="416">
        <v>0</v>
      </c>
      <c r="E36" s="429">
        <v>0</v>
      </c>
      <c r="F36" s="72"/>
      <c r="G36" s="242"/>
      <c r="H36" s="242"/>
      <c r="I36" s="72"/>
      <c r="J36" s="74"/>
    </row>
    <row r="37" spans="2:10" ht="25.5">
      <c r="B37" s="105" t="s">
        <v>29</v>
      </c>
      <c r="C37" s="5" t="s">
        <v>30</v>
      </c>
      <c r="D37" s="416">
        <v>1708.64</v>
      </c>
      <c r="E37" s="429">
        <v>1784.66</v>
      </c>
      <c r="F37" s="72"/>
      <c r="G37" s="242"/>
      <c r="H37" s="242"/>
      <c r="I37" s="72"/>
      <c r="J37" s="74"/>
    </row>
    <row r="38" spans="2:10" ht="13">
      <c r="B38" s="105" t="s">
        <v>31</v>
      </c>
      <c r="C38" s="5" t="s">
        <v>32</v>
      </c>
      <c r="D38" s="416">
        <v>0</v>
      </c>
      <c r="E38" s="429">
        <v>0</v>
      </c>
      <c r="F38" s="72"/>
      <c r="G38" s="242"/>
      <c r="H38" s="242"/>
      <c r="I38" s="72"/>
      <c r="J38" s="74"/>
    </row>
    <row r="39" spans="2:10" ht="13">
      <c r="B39" s="106" t="s">
        <v>33</v>
      </c>
      <c r="C39" s="11" t="s">
        <v>34</v>
      </c>
      <c r="D39" s="417">
        <v>11934.470000000001</v>
      </c>
      <c r="E39" s="430">
        <v>0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11145.61</v>
      </c>
      <c r="E40" s="419">
        <v>-24535.94</v>
      </c>
      <c r="G40" s="74"/>
      <c r="H40" s="236"/>
    </row>
    <row r="41" spans="2:10" ht="13.5" thickBot="1">
      <c r="B41" s="100" t="s">
        <v>37</v>
      </c>
      <c r="C41" s="101" t="s">
        <v>38</v>
      </c>
      <c r="D41" s="420">
        <v>280844.74</v>
      </c>
      <c r="E41" s="372">
        <f>E26+E27+E40</f>
        <v>226888.36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172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1914.2925</v>
      </c>
      <c r="E47" s="283">
        <v>2337.6455999999998</v>
      </c>
      <c r="G47" s="72"/>
    </row>
    <row r="48" spans="2:10">
      <c r="B48" s="124" t="s">
        <v>6</v>
      </c>
      <c r="C48" s="21" t="s">
        <v>41</v>
      </c>
      <c r="D48" s="311">
        <v>2337.6455999999998</v>
      </c>
      <c r="E48" s="337">
        <v>2068.0736000000002</v>
      </c>
      <c r="G48" s="160"/>
      <c r="H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03" t="s">
        <v>4</v>
      </c>
      <c r="C50" s="14" t="s">
        <v>40</v>
      </c>
      <c r="D50" s="311">
        <v>114.97</v>
      </c>
      <c r="E50" s="75">
        <v>120.14</v>
      </c>
      <c r="G50" s="180"/>
    </row>
    <row r="51" spans="2:7">
      <c r="B51" s="103" t="s">
        <v>6</v>
      </c>
      <c r="C51" s="14" t="s">
        <v>111</v>
      </c>
      <c r="D51" s="311">
        <v>114.48</v>
      </c>
      <c r="E51" s="75">
        <v>107.5</v>
      </c>
      <c r="G51" s="180"/>
    </row>
    <row r="52" spans="2:7">
      <c r="B52" s="103" t="s">
        <v>8</v>
      </c>
      <c r="C52" s="14" t="s">
        <v>112</v>
      </c>
      <c r="D52" s="311">
        <v>120.94</v>
      </c>
      <c r="E52" s="75">
        <v>120.14</v>
      </c>
    </row>
    <row r="53" spans="2:7" ht="13" thickBot="1">
      <c r="B53" s="104" t="s">
        <v>9</v>
      </c>
      <c r="C53" s="16" t="s">
        <v>41</v>
      </c>
      <c r="D53" s="309">
        <v>120.14</v>
      </c>
      <c r="E53" s="335">
        <v>109.71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226888.36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226888.36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226888.36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226888.36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  <pageSetup paperSize="9" orientation="portrait" horizontalDpi="90" verticalDpi="90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Arkusz4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14">
      <c r="B5" s="445" t="s">
        <v>1</v>
      </c>
      <c r="C5" s="445"/>
      <c r="D5" s="445"/>
      <c r="E5" s="445"/>
    </row>
    <row r="6" spans="2:12" ht="14">
      <c r="B6" s="446" t="s">
        <v>155</v>
      </c>
      <c r="C6" s="446"/>
      <c r="D6" s="446"/>
      <c r="E6" s="446"/>
    </row>
    <row r="7" spans="2:12" ht="14">
      <c r="B7" s="171"/>
      <c r="C7" s="171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72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594812.37</v>
      </c>
      <c r="E11" s="392">
        <f>SUM(E12:E14)</f>
        <v>551100.96</v>
      </c>
    </row>
    <row r="12" spans="2:12">
      <c r="B12" s="107" t="s">
        <v>4</v>
      </c>
      <c r="C12" s="5" t="s">
        <v>5</v>
      </c>
      <c r="D12" s="393">
        <v>594812.37</v>
      </c>
      <c r="E12" s="394">
        <v>551100.96</v>
      </c>
    </row>
    <row r="13" spans="2:12">
      <c r="B13" s="107" t="s">
        <v>6</v>
      </c>
      <c r="C13" s="68" t="s">
        <v>7</v>
      </c>
      <c r="D13" s="395">
        <v>0</v>
      </c>
      <c r="E13" s="396">
        <v>0</v>
      </c>
    </row>
    <row r="14" spans="2:12">
      <c r="B14" s="107" t="s">
        <v>8</v>
      </c>
      <c r="C14" s="68" t="s">
        <v>10</v>
      </c>
      <c r="D14" s="395">
        <v>0</v>
      </c>
      <c r="E14" s="396">
        <v>0</v>
      </c>
      <c r="G14" s="67"/>
    </row>
    <row r="15" spans="2:12">
      <c r="B15" s="107" t="s">
        <v>103</v>
      </c>
      <c r="C15" s="68" t="s">
        <v>11</v>
      </c>
      <c r="D15" s="395">
        <v>0</v>
      </c>
      <c r="E15" s="396">
        <v>0</v>
      </c>
    </row>
    <row r="16" spans="2:12">
      <c r="B16" s="108" t="s">
        <v>104</v>
      </c>
      <c r="C16" s="92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07" t="s">
        <v>4</v>
      </c>
      <c r="C18" s="5" t="s">
        <v>11</v>
      </c>
      <c r="D18" s="397">
        <v>0</v>
      </c>
      <c r="E18" s="398">
        <v>0</v>
      </c>
    </row>
    <row r="19" spans="2:11" ht="15" customHeight="1">
      <c r="B19" s="107" t="s">
        <v>6</v>
      </c>
      <c r="C19" s="68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594812.37</v>
      </c>
      <c r="E21" s="404">
        <f>E11-E17</f>
        <v>551100.96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172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523121.02999999997</v>
      </c>
      <c r="E26" s="414">
        <f>D21</f>
        <v>594812.37</v>
      </c>
      <c r="G26" s="154"/>
    </row>
    <row r="27" spans="2:11" ht="13">
      <c r="B27" s="8" t="s">
        <v>17</v>
      </c>
      <c r="C27" s="9" t="s">
        <v>108</v>
      </c>
      <c r="D27" s="415">
        <v>-23150.83</v>
      </c>
      <c r="E27" s="427">
        <v>20174.82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85334.59</v>
      </c>
      <c r="E28" s="428">
        <v>79216.58</v>
      </c>
      <c r="F28" s="72"/>
      <c r="G28" s="242"/>
      <c r="H28" s="242"/>
      <c r="I28" s="72"/>
      <c r="J28" s="74"/>
    </row>
    <row r="29" spans="2:11" ht="13">
      <c r="B29" s="105" t="s">
        <v>4</v>
      </c>
      <c r="C29" s="5" t="s">
        <v>20</v>
      </c>
      <c r="D29" s="416">
        <v>85232.85</v>
      </c>
      <c r="E29" s="429">
        <v>71748.28</v>
      </c>
      <c r="F29" s="72"/>
      <c r="G29" s="242"/>
      <c r="H29" s="242"/>
      <c r="I29" s="72"/>
      <c r="J29" s="74"/>
    </row>
    <row r="30" spans="2:11" ht="13">
      <c r="B30" s="105" t="s">
        <v>6</v>
      </c>
      <c r="C30" s="5" t="s">
        <v>21</v>
      </c>
      <c r="D30" s="416">
        <v>0</v>
      </c>
      <c r="E30" s="429">
        <v>0</v>
      </c>
      <c r="F30" s="72"/>
      <c r="G30" s="242"/>
      <c r="H30" s="242"/>
      <c r="I30" s="72"/>
      <c r="J30" s="74"/>
    </row>
    <row r="31" spans="2:11" ht="13">
      <c r="B31" s="105" t="s">
        <v>8</v>
      </c>
      <c r="C31" s="5" t="s">
        <v>22</v>
      </c>
      <c r="D31" s="416">
        <v>101.74</v>
      </c>
      <c r="E31" s="429">
        <v>7468.3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108485.42</v>
      </c>
      <c r="E32" s="428">
        <v>59041.760000000002</v>
      </c>
      <c r="F32" s="72"/>
      <c r="G32" s="243"/>
      <c r="H32" s="242"/>
      <c r="I32" s="72"/>
      <c r="J32" s="74"/>
    </row>
    <row r="33" spans="2:10" ht="13">
      <c r="B33" s="105" t="s">
        <v>4</v>
      </c>
      <c r="C33" s="5" t="s">
        <v>25</v>
      </c>
      <c r="D33" s="416">
        <v>93595.64</v>
      </c>
      <c r="E33" s="429">
        <v>48345.69</v>
      </c>
      <c r="F33" s="72"/>
      <c r="G33" s="242"/>
      <c r="H33" s="242"/>
      <c r="I33" s="72"/>
      <c r="J33" s="74"/>
    </row>
    <row r="34" spans="2:10" ht="13">
      <c r="B34" s="105" t="s">
        <v>6</v>
      </c>
      <c r="C34" s="5" t="s">
        <v>26</v>
      </c>
      <c r="D34" s="416">
        <v>0</v>
      </c>
      <c r="E34" s="429">
        <v>0</v>
      </c>
      <c r="F34" s="72"/>
      <c r="G34" s="242"/>
      <c r="H34" s="242"/>
      <c r="I34" s="72"/>
      <c r="J34" s="74"/>
    </row>
    <row r="35" spans="2:10" ht="13">
      <c r="B35" s="105" t="s">
        <v>8</v>
      </c>
      <c r="C35" s="5" t="s">
        <v>27</v>
      </c>
      <c r="D35" s="416">
        <v>7508.59</v>
      </c>
      <c r="E35" s="429">
        <v>6830.47</v>
      </c>
      <c r="F35" s="72"/>
      <c r="G35" s="242"/>
      <c r="H35" s="242"/>
      <c r="I35" s="72"/>
      <c r="J35" s="74"/>
    </row>
    <row r="36" spans="2:10" ht="13">
      <c r="B36" s="105" t="s">
        <v>9</v>
      </c>
      <c r="C36" s="5" t="s">
        <v>28</v>
      </c>
      <c r="D36" s="416">
        <v>0</v>
      </c>
      <c r="E36" s="429">
        <v>0</v>
      </c>
      <c r="F36" s="72"/>
      <c r="G36" s="242"/>
      <c r="H36" s="242"/>
      <c r="I36" s="72"/>
      <c r="J36" s="74"/>
    </row>
    <row r="37" spans="2:10" ht="25.5">
      <c r="B37" s="105" t="s">
        <v>29</v>
      </c>
      <c r="C37" s="5" t="s">
        <v>30</v>
      </c>
      <c r="D37" s="416">
        <v>3877.55</v>
      </c>
      <c r="E37" s="429">
        <v>3865.6</v>
      </c>
      <c r="F37" s="72"/>
      <c r="G37" s="242"/>
      <c r="H37" s="242"/>
      <c r="I37" s="72"/>
      <c r="J37" s="74"/>
    </row>
    <row r="38" spans="2:10" ht="13">
      <c r="B38" s="105" t="s">
        <v>31</v>
      </c>
      <c r="C38" s="5" t="s">
        <v>32</v>
      </c>
      <c r="D38" s="416">
        <v>0</v>
      </c>
      <c r="E38" s="429">
        <v>0</v>
      </c>
      <c r="F38" s="72"/>
      <c r="G38" s="242"/>
      <c r="H38" s="242"/>
      <c r="I38" s="72"/>
      <c r="J38" s="74"/>
    </row>
    <row r="39" spans="2:10" ht="13">
      <c r="B39" s="106" t="s">
        <v>33</v>
      </c>
      <c r="C39" s="11" t="s">
        <v>34</v>
      </c>
      <c r="D39" s="417">
        <v>3503.64</v>
      </c>
      <c r="E39" s="430">
        <v>0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94842.17</v>
      </c>
      <c r="E40" s="419">
        <v>-63886.23</v>
      </c>
      <c r="G40" s="74"/>
    </row>
    <row r="41" spans="2:10" ht="13.5" thickBot="1">
      <c r="B41" s="100" t="s">
        <v>37</v>
      </c>
      <c r="C41" s="101" t="s">
        <v>38</v>
      </c>
      <c r="D41" s="420">
        <v>594812.37</v>
      </c>
      <c r="E41" s="372">
        <f>E26+E27+E40</f>
        <v>551100.96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172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4285.7695000000003</v>
      </c>
      <c r="E47" s="283">
        <v>4101.8714</v>
      </c>
      <c r="G47" s="72"/>
      <c r="H47" s="160"/>
    </row>
    <row r="48" spans="2:10">
      <c r="B48" s="124" t="s">
        <v>6</v>
      </c>
      <c r="C48" s="21" t="s">
        <v>41</v>
      </c>
      <c r="D48" s="311">
        <v>4101.8714</v>
      </c>
      <c r="E48" s="337">
        <v>4246.7515999999996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03" t="s">
        <v>4</v>
      </c>
      <c r="C50" s="14" t="s">
        <v>40</v>
      </c>
      <c r="D50" s="311">
        <v>122.06</v>
      </c>
      <c r="E50" s="284">
        <v>145.01</v>
      </c>
      <c r="G50" s="180"/>
    </row>
    <row r="51" spans="2:7">
      <c r="B51" s="103" t="s">
        <v>6</v>
      </c>
      <c r="C51" s="14" t="s">
        <v>111</v>
      </c>
      <c r="D51" s="311">
        <v>122.06</v>
      </c>
      <c r="E51" s="284">
        <v>127.96</v>
      </c>
      <c r="G51" s="180"/>
    </row>
    <row r="52" spans="2:7">
      <c r="B52" s="103" t="s">
        <v>8</v>
      </c>
      <c r="C52" s="14" t="s">
        <v>112</v>
      </c>
      <c r="D52" s="311">
        <v>145.22</v>
      </c>
      <c r="E52" s="284">
        <v>145.05000000000001</v>
      </c>
    </row>
    <row r="53" spans="2:7" ht="13" thickBot="1">
      <c r="B53" s="104" t="s">
        <v>9</v>
      </c>
      <c r="C53" s="16" t="s">
        <v>41</v>
      </c>
      <c r="D53" s="309">
        <v>145.01</v>
      </c>
      <c r="E53" s="335">
        <v>129.77000000000001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551100.96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551100.96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551100.96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551100.96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Arkusz4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8"/>
      <c r="C4" s="148"/>
      <c r="D4" s="148"/>
      <c r="E4" s="148"/>
      <c r="H4" s="161"/>
      <c r="I4" s="161"/>
      <c r="J4" s="164"/>
    </row>
    <row r="5" spans="2:12" ht="14">
      <c r="B5" s="445" t="s">
        <v>1</v>
      </c>
      <c r="C5" s="445"/>
      <c r="D5" s="445"/>
      <c r="E5" s="445"/>
    </row>
    <row r="6" spans="2:12" ht="14">
      <c r="B6" s="446" t="s">
        <v>156</v>
      </c>
      <c r="C6" s="446"/>
      <c r="D6" s="446"/>
      <c r="E6" s="446"/>
    </row>
    <row r="7" spans="2:12" ht="14">
      <c r="B7" s="151"/>
      <c r="C7" s="151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52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20809.060000000001</v>
      </c>
      <c r="E11" s="392">
        <f>SUM(E12:E14)</f>
        <v>18631.080000000002</v>
      </c>
    </row>
    <row r="12" spans="2:12">
      <c r="B12" s="107" t="s">
        <v>4</v>
      </c>
      <c r="C12" s="5" t="s">
        <v>5</v>
      </c>
      <c r="D12" s="393">
        <v>20809.060000000001</v>
      </c>
      <c r="E12" s="394">
        <v>18631.080000000002</v>
      </c>
    </row>
    <row r="13" spans="2:12">
      <c r="B13" s="107" t="s">
        <v>6</v>
      </c>
      <c r="C13" s="68" t="s">
        <v>7</v>
      </c>
      <c r="D13" s="395">
        <v>0</v>
      </c>
      <c r="E13" s="396">
        <v>0</v>
      </c>
    </row>
    <row r="14" spans="2:12">
      <c r="B14" s="107" t="s">
        <v>8</v>
      </c>
      <c r="C14" s="68" t="s">
        <v>10</v>
      </c>
      <c r="D14" s="395">
        <v>0</v>
      </c>
      <c r="E14" s="396">
        <v>0</v>
      </c>
      <c r="G14" s="67"/>
    </row>
    <row r="15" spans="2:12">
      <c r="B15" s="107" t="s">
        <v>103</v>
      </c>
      <c r="C15" s="68" t="s">
        <v>11</v>
      </c>
      <c r="D15" s="395">
        <v>0</v>
      </c>
      <c r="E15" s="396">
        <v>0</v>
      </c>
    </row>
    <row r="16" spans="2:12">
      <c r="B16" s="108" t="s">
        <v>104</v>
      </c>
      <c r="C16" s="92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07" t="s">
        <v>4</v>
      </c>
      <c r="C18" s="5" t="s">
        <v>11</v>
      </c>
      <c r="D18" s="397">
        <v>0</v>
      </c>
      <c r="E18" s="398">
        <v>0</v>
      </c>
    </row>
    <row r="19" spans="2:11" ht="15" customHeight="1">
      <c r="B19" s="107" t="s">
        <v>6</v>
      </c>
      <c r="C19" s="68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20809.060000000001</v>
      </c>
      <c r="E21" s="404">
        <f>E11-E17</f>
        <v>18631.080000000002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152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20249.240000000002</v>
      </c>
      <c r="E26" s="414">
        <f>D21</f>
        <v>20809.060000000001</v>
      </c>
      <c r="G26" s="154"/>
    </row>
    <row r="27" spans="2:11" ht="13">
      <c r="B27" s="8" t="s">
        <v>17</v>
      </c>
      <c r="C27" s="9" t="s">
        <v>108</v>
      </c>
      <c r="D27" s="415">
        <v>-493.27</v>
      </c>
      <c r="E27" s="427">
        <v>-88.29000000000002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0</v>
      </c>
      <c r="E28" s="428">
        <v>374.93</v>
      </c>
      <c r="F28" s="72"/>
      <c r="G28" s="242"/>
      <c r="H28" s="242"/>
      <c r="I28" s="72"/>
      <c r="J28" s="74"/>
    </row>
    <row r="29" spans="2:11" ht="13">
      <c r="B29" s="105" t="s">
        <v>4</v>
      </c>
      <c r="C29" s="5" t="s">
        <v>20</v>
      </c>
      <c r="D29" s="416">
        <v>0</v>
      </c>
      <c r="E29" s="429">
        <v>372.77</v>
      </c>
      <c r="F29" s="72"/>
      <c r="G29" s="242"/>
      <c r="H29" s="242"/>
      <c r="I29" s="72"/>
      <c r="J29" s="74"/>
    </row>
    <row r="30" spans="2:11" ht="13">
      <c r="B30" s="105" t="s">
        <v>6</v>
      </c>
      <c r="C30" s="5" t="s">
        <v>21</v>
      </c>
      <c r="D30" s="416">
        <v>0</v>
      </c>
      <c r="E30" s="429">
        <v>0</v>
      </c>
      <c r="F30" s="72"/>
      <c r="G30" s="242"/>
      <c r="H30" s="242"/>
      <c r="I30" s="72"/>
      <c r="J30" s="74"/>
    </row>
    <row r="31" spans="2:11" ht="13">
      <c r="B31" s="105" t="s">
        <v>8</v>
      </c>
      <c r="C31" s="5" t="s">
        <v>22</v>
      </c>
      <c r="D31" s="416">
        <v>0</v>
      </c>
      <c r="E31" s="429">
        <v>2.16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493.27</v>
      </c>
      <c r="E32" s="428">
        <v>463.22</v>
      </c>
      <c r="F32" s="72"/>
      <c r="G32" s="243"/>
      <c r="H32" s="242"/>
      <c r="I32" s="72"/>
      <c r="J32" s="74"/>
    </row>
    <row r="33" spans="2:10" ht="13">
      <c r="B33" s="105" t="s">
        <v>4</v>
      </c>
      <c r="C33" s="5" t="s">
        <v>25</v>
      </c>
      <c r="D33" s="416">
        <v>0</v>
      </c>
      <c r="E33" s="429">
        <v>0</v>
      </c>
      <c r="F33" s="72"/>
      <c r="G33" s="242"/>
      <c r="H33" s="242"/>
      <c r="I33" s="72"/>
      <c r="J33" s="74"/>
    </row>
    <row r="34" spans="2:10" ht="13">
      <c r="B34" s="105" t="s">
        <v>6</v>
      </c>
      <c r="C34" s="5" t="s">
        <v>26</v>
      </c>
      <c r="D34" s="416">
        <v>0</v>
      </c>
      <c r="E34" s="319">
        <v>0</v>
      </c>
      <c r="F34" s="72"/>
      <c r="G34" s="242"/>
      <c r="H34" s="242"/>
      <c r="I34" s="72"/>
      <c r="J34" s="74"/>
    </row>
    <row r="35" spans="2:10" ht="13">
      <c r="B35" s="105" t="s">
        <v>8</v>
      </c>
      <c r="C35" s="5" t="s">
        <v>27</v>
      </c>
      <c r="D35" s="416">
        <v>139.38</v>
      </c>
      <c r="E35" s="429">
        <v>141.49</v>
      </c>
      <c r="F35" s="72"/>
      <c r="G35" s="242"/>
      <c r="H35" s="242"/>
      <c r="I35" s="72"/>
      <c r="J35" s="74"/>
    </row>
    <row r="36" spans="2:10" ht="13">
      <c r="B36" s="105" t="s">
        <v>9</v>
      </c>
      <c r="C36" s="5" t="s">
        <v>28</v>
      </c>
      <c r="D36" s="416">
        <v>0</v>
      </c>
      <c r="E36" s="429">
        <v>0</v>
      </c>
      <c r="F36" s="72"/>
      <c r="G36" s="242"/>
      <c r="H36" s="242"/>
      <c r="I36" s="72"/>
      <c r="J36" s="74"/>
    </row>
    <row r="37" spans="2:10" ht="25.5">
      <c r="B37" s="105" t="s">
        <v>29</v>
      </c>
      <c r="C37" s="5" t="s">
        <v>30</v>
      </c>
      <c r="D37" s="416">
        <v>353.89</v>
      </c>
      <c r="E37" s="429">
        <v>321.73</v>
      </c>
      <c r="G37" s="242"/>
      <c r="H37" s="242"/>
      <c r="I37" s="72"/>
      <c r="J37" s="74"/>
    </row>
    <row r="38" spans="2:10" ht="13">
      <c r="B38" s="105" t="s">
        <v>31</v>
      </c>
      <c r="C38" s="5" t="s">
        <v>32</v>
      </c>
      <c r="D38" s="416">
        <v>0</v>
      </c>
      <c r="E38" s="429">
        <v>0</v>
      </c>
      <c r="F38" s="72"/>
      <c r="G38" s="242"/>
      <c r="H38" s="242"/>
      <c r="I38" s="72"/>
      <c r="J38" s="74"/>
    </row>
    <row r="39" spans="2:10" ht="13">
      <c r="B39" s="106" t="s">
        <v>33</v>
      </c>
      <c r="C39" s="11" t="s">
        <v>34</v>
      </c>
      <c r="D39" s="417">
        <v>0</v>
      </c>
      <c r="E39" s="430">
        <v>0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1053.0899999999999</v>
      </c>
      <c r="E40" s="419">
        <v>-2089.69</v>
      </c>
      <c r="G40" s="74"/>
    </row>
    <row r="41" spans="2:10" ht="13.5" thickBot="1">
      <c r="B41" s="100" t="s">
        <v>37</v>
      </c>
      <c r="C41" s="101" t="s">
        <v>38</v>
      </c>
      <c r="D41" s="420">
        <v>20809.059999999998</v>
      </c>
      <c r="E41" s="372">
        <f>E26+E27+E40</f>
        <v>18631.080000000002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152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164.7217</v>
      </c>
      <c r="E47" s="283">
        <v>160.8492</v>
      </c>
      <c r="G47" s="72"/>
    </row>
    <row r="48" spans="2:10">
      <c r="B48" s="124" t="s">
        <v>6</v>
      </c>
      <c r="C48" s="21" t="s">
        <v>41</v>
      </c>
      <c r="D48" s="311">
        <v>160.8492</v>
      </c>
      <c r="E48" s="337">
        <v>159.99209999999999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03" t="s">
        <v>4</v>
      </c>
      <c r="C50" s="14" t="s">
        <v>40</v>
      </c>
      <c r="D50" s="311">
        <v>122.93</v>
      </c>
      <c r="E50" s="75">
        <v>129.37</v>
      </c>
      <c r="G50" s="180"/>
    </row>
    <row r="51" spans="2:7">
      <c r="B51" s="103" t="s">
        <v>6</v>
      </c>
      <c r="C51" s="14" t="s">
        <v>111</v>
      </c>
      <c r="D51" s="311">
        <v>122.72</v>
      </c>
      <c r="E51" s="75">
        <v>111.84</v>
      </c>
      <c r="G51" s="180"/>
    </row>
    <row r="52" spans="2:7">
      <c r="B52" s="103" t="s">
        <v>8</v>
      </c>
      <c r="C52" s="14" t="s">
        <v>112</v>
      </c>
      <c r="D52" s="311">
        <v>130.62</v>
      </c>
      <c r="E52" s="75">
        <v>129.37</v>
      </c>
    </row>
    <row r="53" spans="2:7" ht="13" thickBot="1">
      <c r="B53" s="104" t="s">
        <v>9</v>
      </c>
      <c r="C53" s="16" t="s">
        <v>41</v>
      </c>
      <c r="D53" s="309">
        <v>129.37</v>
      </c>
      <c r="E53" s="335">
        <v>116.45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18631.080000000002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18631.080000000002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18631.080000000002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18631.080000000002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" right="0.7" top="0.75" bottom="0.75" header="0.3" footer="0.3"/>
  <pageSetup paperSize="9" orientation="portrait" horizontalDpi="90" verticalDpi="90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Arkusz51">
    <pageSetUpPr fitToPage="1"/>
  </sheetPr>
  <dimension ref="A1:L81"/>
  <sheetViews>
    <sheetView zoomScale="80" zoomScaleNormal="80" workbookViewId="0">
      <selection activeCell="H29" sqref="H29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88"/>
      <c r="C4" s="8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257</v>
      </c>
      <c r="C6" s="446"/>
      <c r="D6" s="446"/>
      <c r="E6" s="446"/>
    </row>
    <row r="7" spans="2:12" ht="14">
      <c r="B7" s="90"/>
      <c r="C7" s="9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8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37522.07</v>
      </c>
      <c r="E11" s="392">
        <f>SUM(E12:E14)</f>
        <v>6667.73</v>
      </c>
    </row>
    <row r="12" spans="2:12">
      <c r="B12" s="181" t="s">
        <v>4</v>
      </c>
      <c r="C12" s="182" t="s">
        <v>5</v>
      </c>
      <c r="D12" s="393">
        <v>37522.07</v>
      </c>
      <c r="E12" s="394">
        <v>6667.73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37522.07</v>
      </c>
      <c r="E21" s="404">
        <f>E11-E17</f>
        <v>6667.73</v>
      </c>
      <c r="F21" s="77"/>
      <c r="G21" s="77"/>
      <c r="H21" s="169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38507.75</v>
      </c>
      <c r="E26" s="414">
        <f>D21</f>
        <v>37522.07</v>
      </c>
      <c r="G26" s="74"/>
    </row>
    <row r="27" spans="2:11" ht="13">
      <c r="B27" s="8" t="s">
        <v>17</v>
      </c>
      <c r="C27" s="9" t="s">
        <v>108</v>
      </c>
      <c r="D27" s="415">
        <v>-760.45</v>
      </c>
      <c r="E27" s="427">
        <v>-29500.170000000002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0</v>
      </c>
      <c r="E28" s="428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16">
        <v>0</v>
      </c>
      <c r="E29" s="42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16">
        <v>0</v>
      </c>
      <c r="E30" s="42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16">
        <v>0</v>
      </c>
      <c r="E31" s="42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760.45</v>
      </c>
      <c r="E32" s="428">
        <v>29500.170000000002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16">
        <v>0</v>
      </c>
      <c r="E33" s="429">
        <v>29202.850000000002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16">
        <v>0</v>
      </c>
      <c r="E34" s="42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16">
        <v>31.8</v>
      </c>
      <c r="E35" s="429">
        <v>35.71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16">
        <v>0</v>
      </c>
      <c r="E36" s="42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16">
        <v>728.65</v>
      </c>
      <c r="E37" s="429">
        <v>261.61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16">
        <v>0</v>
      </c>
      <c r="E38" s="42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17">
        <v>0</v>
      </c>
      <c r="E39" s="430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-225.23</v>
      </c>
      <c r="E40" s="419">
        <v>-1354.17</v>
      </c>
      <c r="G40" s="74"/>
      <c r="H40" s="236"/>
    </row>
    <row r="41" spans="2:10" ht="13.5" thickBot="1">
      <c r="B41" s="100" t="s">
        <v>37</v>
      </c>
      <c r="C41" s="101" t="s">
        <v>38</v>
      </c>
      <c r="D41" s="420">
        <v>37522.069999999992</v>
      </c>
      <c r="E41" s="372">
        <f>E26+E27+E40</f>
        <v>6667.7299999999977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274.80020000000002</v>
      </c>
      <c r="E47" s="150">
        <v>269.40030000000002</v>
      </c>
      <c r="G47" s="72"/>
    </row>
    <row r="48" spans="2:10">
      <c r="B48" s="194" t="s">
        <v>6</v>
      </c>
      <c r="C48" s="195" t="s">
        <v>41</v>
      </c>
      <c r="D48" s="311">
        <v>269.40030000000002</v>
      </c>
      <c r="E48" s="339">
        <v>49.357700000000001</v>
      </c>
      <c r="G48" s="72"/>
    </row>
    <row r="49" spans="2:7" ht="13">
      <c r="B49" s="121" t="s">
        <v>23</v>
      </c>
      <c r="C49" s="125" t="s">
        <v>110</v>
      </c>
      <c r="D49" s="312"/>
      <c r="E49" s="289"/>
    </row>
    <row r="50" spans="2:7">
      <c r="B50" s="192" t="s">
        <v>4</v>
      </c>
      <c r="C50" s="193" t="s">
        <v>40</v>
      </c>
      <c r="D50" s="311">
        <v>140.13</v>
      </c>
      <c r="E50" s="289">
        <v>139.28</v>
      </c>
      <c r="G50" s="180"/>
    </row>
    <row r="51" spans="2:7">
      <c r="B51" s="192" t="s">
        <v>6</v>
      </c>
      <c r="C51" s="193" t="s">
        <v>111</v>
      </c>
      <c r="D51" s="311">
        <v>139.06</v>
      </c>
      <c r="E51" s="289">
        <v>129.85</v>
      </c>
      <c r="G51" s="180"/>
    </row>
    <row r="52" spans="2:7">
      <c r="B52" s="192" t="s">
        <v>8</v>
      </c>
      <c r="C52" s="193" t="s">
        <v>112</v>
      </c>
      <c r="D52" s="311">
        <v>141.47</v>
      </c>
      <c r="E52" s="340">
        <v>139.46</v>
      </c>
    </row>
    <row r="53" spans="2:7" ht="13.5" customHeight="1" thickBot="1">
      <c r="B53" s="196" t="s">
        <v>9</v>
      </c>
      <c r="C53" s="197" t="s">
        <v>41</v>
      </c>
      <c r="D53" s="309">
        <v>139.28</v>
      </c>
      <c r="E53" s="341">
        <v>135.09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6667.73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6667.73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6667.73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6667.73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Arkusz53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35"/>
      <c r="C4" s="135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157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400109.44</v>
      </c>
      <c r="E11" s="392">
        <f>SUM(E12:E14)</f>
        <v>380564.31</v>
      </c>
    </row>
    <row r="12" spans="2:12">
      <c r="B12" s="181" t="s">
        <v>4</v>
      </c>
      <c r="C12" s="182" t="s">
        <v>5</v>
      </c>
      <c r="D12" s="393">
        <v>400109.44</v>
      </c>
      <c r="E12" s="394">
        <v>380564.31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400109.44</v>
      </c>
      <c r="E21" s="404">
        <f>E11-E17</f>
        <v>380564.31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388374.22</v>
      </c>
      <c r="E26" s="414">
        <f>D21</f>
        <v>400109.44</v>
      </c>
      <c r="G26" s="74"/>
    </row>
    <row r="27" spans="2:11" ht="13">
      <c r="B27" s="8" t="s">
        <v>17</v>
      </c>
      <c r="C27" s="9" t="s">
        <v>108</v>
      </c>
      <c r="D27" s="415">
        <v>-33214.25</v>
      </c>
      <c r="E27" s="427">
        <v>-10976.79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0</v>
      </c>
      <c r="E28" s="428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16">
        <v>0</v>
      </c>
      <c r="E29" s="42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16">
        <v>0</v>
      </c>
      <c r="E30" s="42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16">
        <v>0</v>
      </c>
      <c r="E31" s="42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33214.25</v>
      </c>
      <c r="E32" s="428">
        <v>10976.79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16">
        <v>0</v>
      </c>
      <c r="E33" s="429">
        <v>0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16">
        <v>0</v>
      </c>
      <c r="E34" s="42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16">
        <v>3181.17</v>
      </c>
      <c r="E35" s="429">
        <v>4786.28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16">
        <v>0</v>
      </c>
      <c r="E36" s="42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16">
        <v>6597.1500000000005</v>
      </c>
      <c r="E37" s="429">
        <v>6190.51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16">
        <v>0</v>
      </c>
      <c r="E38" s="42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17">
        <v>23435.93</v>
      </c>
      <c r="E39" s="430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44949.47</v>
      </c>
      <c r="E40" s="419">
        <v>-8568.34</v>
      </c>
      <c r="G40" s="74"/>
    </row>
    <row r="41" spans="2:10" ht="13.5" thickBot="1">
      <c r="B41" s="100" t="s">
        <v>37</v>
      </c>
      <c r="C41" s="101" t="s">
        <v>38</v>
      </c>
      <c r="D41" s="420">
        <v>400109.43999999994</v>
      </c>
      <c r="E41" s="372">
        <f>E26+E27+E40</f>
        <v>380564.31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35371.057999999997</v>
      </c>
      <c r="E47" s="150">
        <v>32450.076000000001</v>
      </c>
      <c r="G47" s="72"/>
    </row>
    <row r="48" spans="2:10">
      <c r="B48" s="194" t="s">
        <v>6</v>
      </c>
      <c r="C48" s="195" t="s">
        <v>41</v>
      </c>
      <c r="D48" s="311">
        <v>32450.076000000001</v>
      </c>
      <c r="E48" s="336">
        <v>31529.769</v>
      </c>
      <c r="G48" s="72"/>
    </row>
    <row r="49" spans="2:7" ht="13">
      <c r="B49" s="121" t="s">
        <v>23</v>
      </c>
      <c r="C49" s="125" t="s">
        <v>110</v>
      </c>
      <c r="D49" s="312"/>
      <c r="E49" s="289"/>
    </row>
    <row r="50" spans="2:7">
      <c r="B50" s="192" t="s">
        <v>4</v>
      </c>
      <c r="C50" s="193" t="s">
        <v>40</v>
      </c>
      <c r="D50" s="311">
        <v>10.98</v>
      </c>
      <c r="E50" s="289">
        <v>12.33</v>
      </c>
      <c r="G50" s="180"/>
    </row>
    <row r="51" spans="2:7">
      <c r="B51" s="192" t="s">
        <v>6</v>
      </c>
      <c r="C51" s="193" t="s">
        <v>111</v>
      </c>
      <c r="D51" s="311">
        <v>10.76</v>
      </c>
      <c r="E51" s="289">
        <v>10.73</v>
      </c>
      <c r="G51" s="180"/>
    </row>
    <row r="52" spans="2:7">
      <c r="B52" s="192" t="s">
        <v>8</v>
      </c>
      <c r="C52" s="193" t="s">
        <v>112</v>
      </c>
      <c r="D52" s="311">
        <v>12.57</v>
      </c>
      <c r="E52" s="289">
        <v>12.870000000000001</v>
      </c>
    </row>
    <row r="53" spans="2:7" ht="13.5" customHeight="1" thickBot="1">
      <c r="B53" s="196" t="s">
        <v>9</v>
      </c>
      <c r="C53" s="197" t="s">
        <v>41</v>
      </c>
      <c r="D53" s="309">
        <v>12.33</v>
      </c>
      <c r="E53" s="335">
        <v>12.07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380564.31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380564.31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380564.31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380564.31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codeName="Arkusz54"/>
  <dimension ref="A1:L81"/>
  <sheetViews>
    <sheetView zoomScale="80" zoomScaleNormal="80" workbookViewId="0">
      <selection activeCell="A14" sqref="A14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35"/>
      <c r="C4" s="135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158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780933.13</v>
      </c>
      <c r="E11" s="392">
        <f>SUM(E12:E14)</f>
        <v>578329.43000000005</v>
      </c>
    </row>
    <row r="12" spans="2:12">
      <c r="B12" s="181" t="s">
        <v>4</v>
      </c>
      <c r="C12" s="182" t="s">
        <v>5</v>
      </c>
      <c r="D12" s="393">
        <v>780933.13</v>
      </c>
      <c r="E12" s="394">
        <v>578329.43000000005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780933.13</v>
      </c>
      <c r="E21" s="404">
        <f>E11-E17</f>
        <v>578329.43000000005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  <c r="H25" s="236"/>
    </row>
    <row r="26" spans="2:11" ht="13">
      <c r="B26" s="96" t="s">
        <v>15</v>
      </c>
      <c r="C26" s="97" t="s">
        <v>16</v>
      </c>
      <c r="D26" s="413">
        <v>1283334.55</v>
      </c>
      <c r="E26" s="414">
        <f>D21</f>
        <v>780933.13</v>
      </c>
      <c r="G26" s="74"/>
      <c r="H26" s="236"/>
    </row>
    <row r="27" spans="2:11" ht="13">
      <c r="B27" s="8" t="s">
        <v>17</v>
      </c>
      <c r="C27" s="9" t="s">
        <v>108</v>
      </c>
      <c r="D27" s="415">
        <v>-576569.34</v>
      </c>
      <c r="E27" s="427">
        <v>-38305.599999999999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0</v>
      </c>
      <c r="E28" s="428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16">
        <v>0</v>
      </c>
      <c r="E29" s="42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16">
        <v>0</v>
      </c>
      <c r="E30" s="42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16">
        <v>0</v>
      </c>
      <c r="E31" s="42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576569.34</v>
      </c>
      <c r="E32" s="428">
        <v>38305.599999999999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16">
        <v>549919.88</v>
      </c>
      <c r="E33" s="429">
        <v>24985.279999999999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16">
        <v>904.41</v>
      </c>
      <c r="E34" s="42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16">
        <v>1288.83</v>
      </c>
      <c r="E35" s="429">
        <v>3508.61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16">
        <v>0</v>
      </c>
      <c r="E36" s="42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16">
        <v>19224.2</v>
      </c>
      <c r="E37" s="429">
        <v>9811.7099999999991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16">
        <v>0</v>
      </c>
      <c r="E38" s="42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17">
        <v>5232.0200000000004</v>
      </c>
      <c r="E39" s="430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74167.92</v>
      </c>
      <c r="E40" s="419">
        <v>-164298.1</v>
      </c>
      <c r="G40" s="74"/>
      <c r="H40" s="236"/>
    </row>
    <row r="41" spans="2:10" ht="13.5" thickBot="1">
      <c r="B41" s="100" t="s">
        <v>37</v>
      </c>
      <c r="C41" s="101" t="s">
        <v>38</v>
      </c>
      <c r="D41" s="420">
        <v>780933.13000000012</v>
      </c>
      <c r="E41" s="372">
        <f>E26+E27+E40</f>
        <v>578329.43000000005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82212.335000000006</v>
      </c>
      <c r="E47" s="150">
        <v>47763.493999999999</v>
      </c>
      <c r="G47" s="72"/>
    </row>
    <row r="48" spans="2:10">
      <c r="B48" s="194" t="s">
        <v>6</v>
      </c>
      <c r="C48" s="195" t="s">
        <v>41</v>
      </c>
      <c r="D48" s="311">
        <v>47763.493999999999</v>
      </c>
      <c r="E48" s="336">
        <v>45181.987000000001</v>
      </c>
      <c r="G48" s="72"/>
    </row>
    <row r="49" spans="2:7" ht="13">
      <c r="B49" s="121" t="s">
        <v>23</v>
      </c>
      <c r="C49" s="125" t="s">
        <v>110</v>
      </c>
      <c r="D49" s="312"/>
      <c r="E49" s="289"/>
    </row>
    <row r="50" spans="2:7">
      <c r="B50" s="192" t="s">
        <v>4</v>
      </c>
      <c r="C50" s="193" t="s">
        <v>40</v>
      </c>
      <c r="D50" s="311">
        <v>15.61</v>
      </c>
      <c r="E50" s="289">
        <v>16.350000000000001</v>
      </c>
      <c r="G50" s="180"/>
    </row>
    <row r="51" spans="2:7">
      <c r="B51" s="192" t="s">
        <v>6</v>
      </c>
      <c r="C51" s="193" t="s">
        <v>111</v>
      </c>
      <c r="D51" s="311">
        <v>15.38</v>
      </c>
      <c r="E51" s="289">
        <v>11.87</v>
      </c>
      <c r="G51" s="180"/>
    </row>
    <row r="52" spans="2:7">
      <c r="B52" s="192" t="s">
        <v>8</v>
      </c>
      <c r="C52" s="193" t="s">
        <v>112</v>
      </c>
      <c r="D52" s="311">
        <v>17.12</v>
      </c>
      <c r="E52" s="289">
        <v>16.350000000000001</v>
      </c>
    </row>
    <row r="53" spans="2:7" ht="12.75" customHeight="1" thickBot="1">
      <c r="B53" s="196" t="s">
        <v>9</v>
      </c>
      <c r="C53" s="197" t="s">
        <v>41</v>
      </c>
      <c r="D53" s="309">
        <v>16.350000000000001</v>
      </c>
      <c r="E53" s="335">
        <v>12.8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578329.43000000005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578329.43000000005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578329.43000000005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578329.43000000005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 codeName="Arkusz5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0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5"/>
      <c r="C4" s="135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159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3043794.16</v>
      </c>
      <c r="E11" s="392">
        <f>SUM(E12:E14)</f>
        <v>1467619.25</v>
      </c>
    </row>
    <row r="12" spans="2:12">
      <c r="B12" s="181" t="s">
        <v>4</v>
      </c>
      <c r="C12" s="244" t="s">
        <v>5</v>
      </c>
      <c r="D12" s="393">
        <v>3043794.16</v>
      </c>
      <c r="E12" s="394">
        <v>1467619.25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3043794.16</v>
      </c>
      <c r="E21" s="404">
        <f>E11-E17</f>
        <v>1467619.25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3108920.1</v>
      </c>
      <c r="E26" s="414">
        <f>D21</f>
        <v>3043794.16</v>
      </c>
      <c r="G26" s="74"/>
    </row>
    <row r="27" spans="2:11" ht="13">
      <c r="B27" s="8" t="s">
        <v>17</v>
      </c>
      <c r="C27" s="9" t="s">
        <v>108</v>
      </c>
      <c r="D27" s="415">
        <v>-473351.61</v>
      </c>
      <c r="E27" s="427">
        <v>-447763.33999999997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15800.31</v>
      </c>
      <c r="E28" s="428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16">
        <v>0</v>
      </c>
      <c r="E29" s="42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16">
        <v>0</v>
      </c>
      <c r="E30" s="42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16">
        <v>15800.31</v>
      </c>
      <c r="E31" s="42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489151.92</v>
      </c>
      <c r="E32" s="428">
        <v>447763.33999999997</v>
      </c>
      <c r="F32" s="72"/>
      <c r="G32" s="74"/>
      <c r="H32" s="242"/>
      <c r="I32" s="72"/>
      <c r="J32" s="74"/>
    </row>
    <row r="33" spans="2:12" ht="13">
      <c r="B33" s="189" t="s">
        <v>4</v>
      </c>
      <c r="C33" s="244" t="s">
        <v>25</v>
      </c>
      <c r="D33" s="431">
        <v>438577.08</v>
      </c>
      <c r="E33" s="429">
        <v>411581.61</v>
      </c>
      <c r="F33" s="72"/>
      <c r="G33" s="72"/>
      <c r="H33" s="242"/>
      <c r="I33" s="72"/>
      <c r="J33" s="74"/>
    </row>
    <row r="34" spans="2:12" ht="13">
      <c r="B34" s="189" t="s">
        <v>6</v>
      </c>
      <c r="C34" s="182" t="s">
        <v>26</v>
      </c>
      <c r="D34" s="416">
        <v>0</v>
      </c>
      <c r="E34" s="429">
        <v>0</v>
      </c>
      <c r="F34" s="72"/>
      <c r="G34" s="72"/>
      <c r="H34" s="242"/>
      <c r="I34" s="72"/>
      <c r="J34" s="74"/>
    </row>
    <row r="35" spans="2:12" ht="13">
      <c r="B35" s="189" t="s">
        <v>8</v>
      </c>
      <c r="C35" s="182" t="s">
        <v>27</v>
      </c>
      <c r="D35" s="416">
        <v>2339.64</v>
      </c>
      <c r="E35" s="429">
        <v>3992.13</v>
      </c>
      <c r="F35" s="72"/>
      <c r="G35" s="72"/>
      <c r="H35" s="242"/>
      <c r="I35" s="72"/>
      <c r="J35" s="74"/>
    </row>
    <row r="36" spans="2:12" ht="13">
      <c r="B36" s="189" t="s">
        <v>9</v>
      </c>
      <c r="C36" s="182" t="s">
        <v>28</v>
      </c>
      <c r="D36" s="416">
        <v>0</v>
      </c>
      <c r="E36" s="429">
        <v>0</v>
      </c>
      <c r="F36" s="72"/>
      <c r="G36" s="72"/>
      <c r="H36" s="242"/>
      <c r="I36" s="72"/>
      <c r="J36" s="74"/>
    </row>
    <row r="37" spans="2:12" ht="25.5">
      <c r="B37" s="189" t="s">
        <v>29</v>
      </c>
      <c r="C37" s="182" t="s">
        <v>30</v>
      </c>
      <c r="D37" s="416">
        <v>48235.200000000004</v>
      </c>
      <c r="E37" s="429">
        <v>32189.599999999999</v>
      </c>
      <c r="F37" s="72"/>
      <c r="G37" s="72"/>
      <c r="H37" s="242"/>
      <c r="I37" s="72"/>
      <c r="J37" s="74"/>
    </row>
    <row r="38" spans="2:12" ht="13">
      <c r="B38" s="189" t="s">
        <v>31</v>
      </c>
      <c r="C38" s="182" t="s">
        <v>32</v>
      </c>
      <c r="D38" s="416">
        <v>0</v>
      </c>
      <c r="E38" s="429">
        <v>0</v>
      </c>
      <c r="F38" s="72"/>
      <c r="G38" s="72"/>
      <c r="H38" s="242"/>
      <c r="I38" s="72"/>
      <c r="J38" s="74"/>
    </row>
    <row r="39" spans="2:12" ht="13">
      <c r="B39" s="190" t="s">
        <v>33</v>
      </c>
      <c r="C39" s="191" t="s">
        <v>34</v>
      </c>
      <c r="D39" s="417">
        <v>0</v>
      </c>
      <c r="E39" s="430">
        <v>0</v>
      </c>
      <c r="F39" s="72"/>
      <c r="G39" s="72"/>
      <c r="H39" s="242"/>
      <c r="I39" s="72"/>
      <c r="J39" s="74"/>
    </row>
    <row r="40" spans="2:12" ht="13.5" thickBot="1">
      <c r="B40" s="98" t="s">
        <v>35</v>
      </c>
      <c r="C40" s="99" t="s">
        <v>36</v>
      </c>
      <c r="D40" s="418">
        <v>408225.67</v>
      </c>
      <c r="E40" s="419">
        <v>-1128411.57</v>
      </c>
      <c r="G40" s="74"/>
      <c r="H40" s="236"/>
    </row>
    <row r="41" spans="2:12" ht="13.5" thickBot="1">
      <c r="B41" s="100" t="s">
        <v>37</v>
      </c>
      <c r="C41" s="101" t="s">
        <v>38</v>
      </c>
      <c r="D41" s="420">
        <v>3043794.16</v>
      </c>
      <c r="E41" s="372">
        <f>E26+E27+E40</f>
        <v>1467619.2500000002</v>
      </c>
      <c r="F41" s="77"/>
      <c r="G41" s="74"/>
    </row>
    <row r="42" spans="2:12" ht="13">
      <c r="B42" s="94"/>
      <c r="C42" s="94"/>
      <c r="D42" s="95"/>
      <c r="E42" s="95"/>
      <c r="F42" s="77"/>
      <c r="G42" s="67"/>
    </row>
    <row r="43" spans="2:12" ht="13.5">
      <c r="B43" s="449" t="s">
        <v>60</v>
      </c>
      <c r="C43" s="450"/>
      <c r="D43" s="450"/>
      <c r="E43" s="450"/>
      <c r="G43" s="72"/>
    </row>
    <row r="44" spans="2:12" ht="18" customHeight="1" thickBot="1">
      <c r="B44" s="447" t="s">
        <v>118</v>
      </c>
      <c r="C44" s="451"/>
      <c r="D44" s="451"/>
      <c r="E44" s="451"/>
      <c r="G44" s="72"/>
    </row>
    <row r="45" spans="2:12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2" ht="13">
      <c r="B46" s="12" t="s">
        <v>18</v>
      </c>
      <c r="C46" s="29" t="s">
        <v>109</v>
      </c>
      <c r="D46" s="102"/>
      <c r="E46" s="27"/>
      <c r="G46" s="72"/>
    </row>
    <row r="47" spans="2:12">
      <c r="B47" s="192" t="s">
        <v>4</v>
      </c>
      <c r="C47" s="193" t="s">
        <v>40</v>
      </c>
      <c r="D47" s="311">
        <v>65922.817999999999</v>
      </c>
      <c r="E47" s="150">
        <v>55993.27</v>
      </c>
      <c r="G47" s="72"/>
    </row>
    <row r="48" spans="2:12">
      <c r="B48" s="194" t="s">
        <v>6</v>
      </c>
      <c r="C48" s="195" t="s">
        <v>41</v>
      </c>
      <c r="D48" s="311">
        <v>55993.27</v>
      </c>
      <c r="E48" s="339">
        <v>44072.65</v>
      </c>
      <c r="G48" s="72"/>
      <c r="H48" s="214"/>
      <c r="I48" s="161"/>
      <c r="J48" s="161"/>
      <c r="K48" s="161"/>
      <c r="L48" s="161"/>
    </row>
    <row r="49" spans="2:7" ht="13">
      <c r="B49" s="121" t="s">
        <v>23</v>
      </c>
      <c r="C49" s="125" t="s">
        <v>110</v>
      </c>
      <c r="D49" s="312"/>
      <c r="E49" s="293"/>
    </row>
    <row r="50" spans="2:7">
      <c r="B50" s="192" t="s">
        <v>4</v>
      </c>
      <c r="C50" s="193" t="s">
        <v>40</v>
      </c>
      <c r="D50" s="311">
        <v>47.16</v>
      </c>
      <c r="E50" s="293">
        <v>54.36</v>
      </c>
      <c r="G50" s="180"/>
    </row>
    <row r="51" spans="2:7">
      <c r="B51" s="192" t="s">
        <v>6</v>
      </c>
      <c r="C51" s="193" t="s">
        <v>111</v>
      </c>
      <c r="D51" s="311">
        <v>43.79</v>
      </c>
      <c r="E51" s="293">
        <v>32.090000000000003</v>
      </c>
      <c r="G51" s="180"/>
    </row>
    <row r="52" spans="2:7">
      <c r="B52" s="192" t="s">
        <v>8</v>
      </c>
      <c r="C52" s="193" t="s">
        <v>112</v>
      </c>
      <c r="D52" s="311">
        <v>58.52</v>
      </c>
      <c r="E52" s="293">
        <v>54.36</v>
      </c>
    </row>
    <row r="53" spans="2:7" ht="13.5" customHeight="1" thickBot="1">
      <c r="B53" s="196" t="s">
        <v>9</v>
      </c>
      <c r="C53" s="197" t="s">
        <v>41</v>
      </c>
      <c r="D53" s="309">
        <v>54.36</v>
      </c>
      <c r="E53" s="335">
        <v>33.299999999999997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1467619.25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1467619.25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1467619.25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1467619.25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 codeName="Arkusz5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8"/>
      <c r="C4" s="148"/>
      <c r="D4" s="148"/>
      <c r="E4" s="148"/>
      <c r="H4" s="161"/>
      <c r="I4" s="161"/>
      <c r="J4" s="164"/>
    </row>
    <row r="5" spans="2:12" ht="14">
      <c r="B5" s="445" t="s">
        <v>1</v>
      </c>
      <c r="C5" s="445"/>
      <c r="D5" s="445"/>
      <c r="E5" s="445"/>
    </row>
    <row r="6" spans="2:12" ht="14">
      <c r="B6" s="446" t="s">
        <v>160</v>
      </c>
      <c r="C6" s="446"/>
      <c r="D6" s="446"/>
      <c r="E6" s="446"/>
    </row>
    <row r="7" spans="2:12" ht="14">
      <c r="B7" s="171"/>
      <c r="C7" s="171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72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204904.85</v>
      </c>
      <c r="E11" s="392">
        <f>SUM(E12:E14)</f>
        <v>163792.53</v>
      </c>
    </row>
    <row r="12" spans="2:12">
      <c r="B12" s="181" t="s">
        <v>4</v>
      </c>
      <c r="C12" s="182" t="s">
        <v>5</v>
      </c>
      <c r="D12" s="393">
        <v>204904.85</v>
      </c>
      <c r="E12" s="394">
        <v>163792.53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204904.85</v>
      </c>
      <c r="E21" s="404">
        <f>E11-E17</f>
        <v>163792.53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262596.26</v>
      </c>
      <c r="E26" s="414">
        <f>D21</f>
        <v>204904.85</v>
      </c>
      <c r="G26" s="74"/>
    </row>
    <row r="27" spans="2:11" ht="13">
      <c r="B27" s="8" t="s">
        <v>17</v>
      </c>
      <c r="C27" s="9" t="s">
        <v>108</v>
      </c>
      <c r="D27" s="415">
        <v>-49135.37</v>
      </c>
      <c r="E27" s="427">
        <v>-5239.62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0</v>
      </c>
      <c r="E28" s="428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16">
        <v>0</v>
      </c>
      <c r="E29" s="42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16">
        <v>0</v>
      </c>
      <c r="E30" s="42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16">
        <v>0</v>
      </c>
      <c r="E31" s="42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49135.37</v>
      </c>
      <c r="E32" s="428">
        <v>5239.62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16">
        <v>43956.99</v>
      </c>
      <c r="E33" s="429">
        <v>0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16">
        <v>0</v>
      </c>
      <c r="E34" s="42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16">
        <v>1700.8500000000001</v>
      </c>
      <c r="E35" s="429">
        <v>2326.46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16">
        <v>0</v>
      </c>
      <c r="E36" s="42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16">
        <v>3475.9900000000002</v>
      </c>
      <c r="E37" s="429">
        <v>2913.16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16">
        <v>0</v>
      </c>
      <c r="E38" s="42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17">
        <v>1.54</v>
      </c>
      <c r="E39" s="430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-8556.0400000000009</v>
      </c>
      <c r="E40" s="419">
        <v>-35872.699999999997</v>
      </c>
      <c r="G40" s="74"/>
    </row>
    <row r="41" spans="2:10" ht="13.5" thickBot="1">
      <c r="B41" s="100" t="s">
        <v>37</v>
      </c>
      <c r="C41" s="101" t="s">
        <v>38</v>
      </c>
      <c r="D41" s="420">
        <v>204904.85</v>
      </c>
      <c r="E41" s="372">
        <f>E26+E27+E40</f>
        <v>163792.53000000003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21792.221000000001</v>
      </c>
      <c r="E47" s="150">
        <v>17633.808000000001</v>
      </c>
      <c r="G47" s="72"/>
    </row>
    <row r="48" spans="2:10">
      <c r="B48" s="194" t="s">
        <v>6</v>
      </c>
      <c r="C48" s="195" t="s">
        <v>41</v>
      </c>
      <c r="D48" s="311">
        <v>17633.808000000001</v>
      </c>
      <c r="E48" s="336">
        <v>17097.341</v>
      </c>
      <c r="G48" s="72"/>
    </row>
    <row r="49" spans="2:7" ht="13">
      <c r="B49" s="121" t="s">
        <v>23</v>
      </c>
      <c r="C49" s="125" t="s">
        <v>110</v>
      </c>
      <c r="D49" s="312"/>
      <c r="E49" s="289"/>
    </row>
    <row r="50" spans="2:7">
      <c r="B50" s="192" t="s">
        <v>4</v>
      </c>
      <c r="C50" s="193" t="s">
        <v>40</v>
      </c>
      <c r="D50" s="311">
        <v>12.05</v>
      </c>
      <c r="E50" s="289">
        <v>11.62</v>
      </c>
      <c r="G50" s="180"/>
    </row>
    <row r="51" spans="2:7">
      <c r="B51" s="192" t="s">
        <v>6</v>
      </c>
      <c r="C51" s="193" t="s">
        <v>111</v>
      </c>
      <c r="D51" s="311">
        <v>11.27</v>
      </c>
      <c r="E51" s="289">
        <v>8.4600000000000009</v>
      </c>
      <c r="G51" s="180"/>
    </row>
    <row r="52" spans="2:7">
      <c r="B52" s="192" t="s">
        <v>8</v>
      </c>
      <c r="C52" s="193" t="s">
        <v>112</v>
      </c>
      <c r="D52" s="311">
        <v>12.08</v>
      </c>
      <c r="E52" s="289">
        <v>11.620000000000001</v>
      </c>
    </row>
    <row r="53" spans="2:7" ht="13" thickBot="1">
      <c r="B53" s="196" t="s">
        <v>9</v>
      </c>
      <c r="C53" s="197" t="s">
        <v>41</v>
      </c>
      <c r="D53" s="309">
        <v>11.62</v>
      </c>
      <c r="E53" s="335">
        <v>9.58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163792.53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163792.53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163792.53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163792.53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  <pageSetup paperSize="9" orientation="portrait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 codeName="Arkusz58"/>
  <dimension ref="A1:L81"/>
  <sheetViews>
    <sheetView zoomScale="80" zoomScaleNormal="80" workbookViewId="0">
      <selection activeCell="G1" sqref="G1:L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8"/>
      <c r="C4" s="148"/>
      <c r="D4" s="148"/>
      <c r="E4" s="148"/>
      <c r="H4" s="161"/>
      <c r="I4" s="161"/>
      <c r="J4" s="164"/>
    </row>
    <row r="5" spans="2:12" ht="14">
      <c r="B5" s="445" t="s">
        <v>1</v>
      </c>
      <c r="C5" s="445"/>
      <c r="D5" s="445"/>
      <c r="E5" s="445"/>
    </row>
    <row r="6" spans="2:12" ht="14">
      <c r="B6" s="446" t="s">
        <v>161</v>
      </c>
      <c r="C6" s="446"/>
      <c r="D6" s="446"/>
      <c r="E6" s="446"/>
    </row>
    <row r="7" spans="2:12" ht="14">
      <c r="B7" s="209"/>
      <c r="C7" s="209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210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234314.36</v>
      </c>
      <c r="E11" s="392">
        <f>SUM(E12:E14)</f>
        <v>235178.54</v>
      </c>
    </row>
    <row r="12" spans="2:12">
      <c r="B12" s="181" t="s">
        <v>4</v>
      </c>
      <c r="C12" s="182" t="s">
        <v>5</v>
      </c>
      <c r="D12" s="393">
        <v>234314.36</v>
      </c>
      <c r="E12" s="394">
        <v>235178.54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234314.36</v>
      </c>
      <c r="E21" s="404">
        <f>E11-E17</f>
        <v>235178.54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13">
        <v>246150.22</v>
      </c>
      <c r="E26" s="414">
        <f>D21</f>
        <v>234314.36</v>
      </c>
      <c r="G26" s="74"/>
    </row>
    <row r="27" spans="2:11" ht="13">
      <c r="B27" s="8" t="s">
        <v>17</v>
      </c>
      <c r="C27" s="9" t="s">
        <v>108</v>
      </c>
      <c r="D27" s="415">
        <v>-3784.98</v>
      </c>
      <c r="E27" s="427">
        <v>-3717.7200000000003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15">
        <v>0</v>
      </c>
      <c r="E28" s="428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16">
        <v>0</v>
      </c>
      <c r="E29" s="42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16">
        <v>0</v>
      </c>
      <c r="E30" s="42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16">
        <v>0</v>
      </c>
      <c r="E31" s="42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15">
        <v>3784.98</v>
      </c>
      <c r="E32" s="428">
        <v>3717.7200000000003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16">
        <v>0</v>
      </c>
      <c r="E33" s="429">
        <v>0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16">
        <v>0</v>
      </c>
      <c r="E34" s="42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16">
        <v>0</v>
      </c>
      <c r="E35" s="429">
        <v>0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16">
        <v>0</v>
      </c>
      <c r="E36" s="42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16">
        <v>3784.98</v>
      </c>
      <c r="E37" s="429">
        <v>3717.7200000000003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16">
        <v>0</v>
      </c>
      <c r="E38" s="42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17">
        <v>0</v>
      </c>
      <c r="E39" s="430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8">
        <v>-8050.88</v>
      </c>
      <c r="E40" s="419">
        <v>4581.8999999999996</v>
      </c>
      <c r="G40" s="74"/>
      <c r="H40" s="236"/>
    </row>
    <row r="41" spans="2:10" ht="13.5" thickBot="1">
      <c r="B41" s="100" t="s">
        <v>37</v>
      </c>
      <c r="C41" s="101" t="s">
        <v>38</v>
      </c>
      <c r="D41" s="420">
        <v>234314.36</v>
      </c>
      <c r="E41" s="372">
        <f>E26+E27+E40</f>
        <v>235178.53999999998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2321.0770000000002</v>
      </c>
      <c r="E47" s="150">
        <v>2284.2109999999998</v>
      </c>
      <c r="G47" s="72"/>
    </row>
    <row r="48" spans="2:10">
      <c r="B48" s="194" t="s">
        <v>6</v>
      </c>
      <c r="C48" s="195" t="s">
        <v>41</v>
      </c>
      <c r="D48" s="311">
        <v>2284.2109999999998</v>
      </c>
      <c r="E48" s="334">
        <v>2247.931</v>
      </c>
      <c r="G48" s="72"/>
    </row>
    <row r="49" spans="2:7" ht="13">
      <c r="B49" s="121" t="s">
        <v>23</v>
      </c>
      <c r="C49" s="125" t="s">
        <v>110</v>
      </c>
      <c r="D49" s="312"/>
      <c r="E49" s="292"/>
    </row>
    <row r="50" spans="2:7">
      <c r="B50" s="192" t="s">
        <v>4</v>
      </c>
      <c r="C50" s="193" t="s">
        <v>40</v>
      </c>
      <c r="D50" s="311">
        <v>106.05</v>
      </c>
      <c r="E50" s="150">
        <v>102.58</v>
      </c>
      <c r="G50" s="180"/>
    </row>
    <row r="51" spans="2:7">
      <c r="B51" s="192" t="s">
        <v>6</v>
      </c>
      <c r="C51" s="193" t="s">
        <v>111</v>
      </c>
      <c r="D51" s="311">
        <v>99.79</v>
      </c>
      <c r="E51" s="150">
        <v>100.78</v>
      </c>
      <c r="G51" s="180"/>
    </row>
    <row r="52" spans="2:7">
      <c r="B52" s="192" t="s">
        <v>8</v>
      </c>
      <c r="C52" s="193" t="s">
        <v>112</v>
      </c>
      <c r="D52" s="311">
        <v>106.52</v>
      </c>
      <c r="E52" s="150">
        <v>104.7</v>
      </c>
    </row>
    <row r="53" spans="2:7" ht="13" thickBot="1">
      <c r="B53" s="196" t="s">
        <v>9</v>
      </c>
      <c r="C53" s="197" t="s">
        <v>41</v>
      </c>
      <c r="D53" s="309">
        <v>102.58</v>
      </c>
      <c r="E53" s="335">
        <v>104.62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235178.54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235178.54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235178.54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235178.54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codeName="Arkusz5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35"/>
      <c r="C4" s="135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162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145277.14000000001</v>
      </c>
      <c r="E11" s="392">
        <f>SUM(E12:E14)</f>
        <v>86548.75</v>
      </c>
    </row>
    <row r="12" spans="2:12">
      <c r="B12" s="181" t="s">
        <v>4</v>
      </c>
      <c r="C12" s="182" t="s">
        <v>5</v>
      </c>
      <c r="D12" s="393">
        <v>145277.14000000001</v>
      </c>
      <c r="E12" s="394">
        <v>86548.75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145277.14000000001</v>
      </c>
      <c r="E21" s="404">
        <f>E11-E17</f>
        <v>86548.75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23">
        <v>150470.92000000001</v>
      </c>
      <c r="E26" s="406">
        <f>D21</f>
        <v>145277.14000000001</v>
      </c>
      <c r="G26" s="74"/>
    </row>
    <row r="27" spans="2:11" ht="13">
      <c r="B27" s="8" t="s">
        <v>17</v>
      </c>
      <c r="C27" s="9" t="s">
        <v>108</v>
      </c>
      <c r="D27" s="424">
        <v>-16918.12</v>
      </c>
      <c r="E27" s="376">
        <v>-2146.84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24">
        <v>0</v>
      </c>
      <c r="E28" s="377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393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393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393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24">
        <v>16918.12</v>
      </c>
      <c r="E32" s="377">
        <v>2146.84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393">
        <v>13742.49</v>
      </c>
      <c r="E33" s="379">
        <v>0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393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393">
        <v>57.34</v>
      </c>
      <c r="E35" s="379">
        <v>111.46000000000001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393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393">
        <v>3118.29</v>
      </c>
      <c r="E37" s="379">
        <v>2035.38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393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25">
        <v>0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26">
        <v>11724.34</v>
      </c>
      <c r="E40" s="411">
        <v>-56581.55</v>
      </c>
      <c r="G40" s="74"/>
      <c r="H40" s="236"/>
    </row>
    <row r="41" spans="2:10" ht="13.5" thickBot="1">
      <c r="B41" s="100" t="s">
        <v>37</v>
      </c>
      <c r="C41" s="101" t="s">
        <v>38</v>
      </c>
      <c r="D41" s="403">
        <f>D26+D27+D40</f>
        <v>145277.14000000001</v>
      </c>
      <c r="E41" s="404">
        <f>E26+E27+E40</f>
        <v>86548.750000000015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435">
        <v>377.12009999999998</v>
      </c>
      <c r="E47" s="150">
        <v>336.49220000000003</v>
      </c>
      <c r="G47" s="72"/>
    </row>
    <row r="48" spans="2:10">
      <c r="B48" s="194" t="s">
        <v>6</v>
      </c>
      <c r="C48" s="195" t="s">
        <v>41</v>
      </c>
      <c r="D48" s="435">
        <v>336.49220000000003</v>
      </c>
      <c r="E48" s="336">
        <v>329.78489999999999</v>
      </c>
      <c r="G48" s="72"/>
    </row>
    <row r="49" spans="2:7" ht="13">
      <c r="B49" s="121" t="s">
        <v>23</v>
      </c>
      <c r="C49" s="125" t="s">
        <v>110</v>
      </c>
      <c r="D49" s="436"/>
      <c r="E49" s="289"/>
    </row>
    <row r="50" spans="2:7">
      <c r="B50" s="192" t="s">
        <v>4</v>
      </c>
      <c r="C50" s="193" t="s">
        <v>40</v>
      </c>
      <c r="D50" s="435">
        <v>399</v>
      </c>
      <c r="E50" s="289">
        <v>431.74</v>
      </c>
      <c r="G50" s="180"/>
    </row>
    <row r="51" spans="2:7">
      <c r="B51" s="192" t="s">
        <v>6</v>
      </c>
      <c r="C51" s="193" t="s">
        <v>111</v>
      </c>
      <c r="D51" s="435">
        <v>381.95</v>
      </c>
      <c r="E51" s="289">
        <v>254.53</v>
      </c>
      <c r="G51" s="180"/>
    </row>
    <row r="52" spans="2:7">
      <c r="B52" s="192" t="s">
        <v>8</v>
      </c>
      <c r="C52" s="193" t="s">
        <v>112</v>
      </c>
      <c r="D52" s="435">
        <v>462.23</v>
      </c>
      <c r="E52" s="289">
        <v>435.06</v>
      </c>
    </row>
    <row r="53" spans="2:7" ht="14.25" customHeight="1" thickBot="1">
      <c r="B53" s="196" t="s">
        <v>9</v>
      </c>
      <c r="C53" s="197" t="s">
        <v>41</v>
      </c>
      <c r="D53" s="309">
        <v>431.74</v>
      </c>
      <c r="E53" s="335">
        <v>262.44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86548.75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86548.75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86548.75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86548.75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 codeName="Arkusz60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0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5"/>
      <c r="C4" s="135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248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140822.23000000001</v>
      </c>
      <c r="E11" s="392">
        <f>SUM(E12:E14)</f>
        <v>94097.22</v>
      </c>
    </row>
    <row r="12" spans="2:12">
      <c r="B12" s="181" t="s">
        <v>4</v>
      </c>
      <c r="C12" s="182" t="s">
        <v>5</v>
      </c>
      <c r="D12" s="393">
        <v>140822.23000000001</v>
      </c>
      <c r="E12" s="394">
        <v>94097.22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140822.23000000001</v>
      </c>
      <c r="E21" s="404">
        <f>E11-E17</f>
        <v>94097.22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129053.06</v>
      </c>
      <c r="E26" s="406">
        <f>D21</f>
        <v>140822.23000000001</v>
      </c>
      <c r="G26" s="74"/>
      <c r="H26" s="236"/>
    </row>
    <row r="27" spans="2:11" ht="13">
      <c r="B27" s="8" t="s">
        <v>17</v>
      </c>
      <c r="C27" s="9" t="s">
        <v>108</v>
      </c>
      <c r="D27" s="407">
        <v>-8926.23</v>
      </c>
      <c r="E27" s="376">
        <v>-17374.589999999997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64403.090000000004</v>
      </c>
      <c r="E28" s="377">
        <v>23741.18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37069.43</v>
      </c>
      <c r="E29" s="379">
        <v>23524.41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27333.66</v>
      </c>
      <c r="E31" s="379">
        <v>216.77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73329.320000000007</v>
      </c>
      <c r="E32" s="377">
        <v>41115.769999999997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28214.07</v>
      </c>
      <c r="E33" s="379">
        <v>4215.45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992.52</v>
      </c>
      <c r="E35" s="379">
        <v>618.93000000000006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1268.8700000000001</v>
      </c>
      <c r="E37" s="379">
        <v>870.11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42853.86</v>
      </c>
      <c r="E39" s="381">
        <v>35411.279999999999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20695.400000000001</v>
      </c>
      <c r="E40" s="411">
        <v>-29350.42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140822.23000000001</v>
      </c>
      <c r="E41" s="404">
        <f>E26+E27+E40</f>
        <v>94097.220000000016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205.99379999999999</v>
      </c>
      <c r="E47" s="150">
        <v>188.62309999999999</v>
      </c>
      <c r="G47" s="72"/>
    </row>
    <row r="48" spans="2:10">
      <c r="B48" s="194" t="s">
        <v>6</v>
      </c>
      <c r="C48" s="195" t="s">
        <v>41</v>
      </c>
      <c r="D48" s="311">
        <v>188.62309999999999</v>
      </c>
      <c r="E48" s="336">
        <v>158.62379999999999</v>
      </c>
      <c r="G48" s="72"/>
    </row>
    <row r="49" spans="2:7" ht="13">
      <c r="B49" s="121" t="s">
        <v>23</v>
      </c>
      <c r="C49" s="125" t="s">
        <v>110</v>
      </c>
      <c r="D49" s="312"/>
      <c r="E49" s="289"/>
    </row>
    <row r="50" spans="2:7">
      <c r="B50" s="192" t="s">
        <v>4</v>
      </c>
      <c r="C50" s="193" t="s">
        <v>40</v>
      </c>
      <c r="D50" s="311">
        <v>626.49</v>
      </c>
      <c r="E50" s="289">
        <v>746.58</v>
      </c>
      <c r="G50" s="180"/>
    </row>
    <row r="51" spans="2:7">
      <c r="B51" s="192" t="s">
        <v>6</v>
      </c>
      <c r="C51" s="193" t="s">
        <v>111</v>
      </c>
      <c r="D51" s="311">
        <v>615.48</v>
      </c>
      <c r="E51" s="289">
        <v>510.41</v>
      </c>
      <c r="G51" s="180"/>
    </row>
    <row r="52" spans="2:7">
      <c r="B52" s="192" t="s">
        <v>8</v>
      </c>
      <c r="C52" s="193" t="s">
        <v>112</v>
      </c>
      <c r="D52" s="311">
        <v>769.35</v>
      </c>
      <c r="E52" s="289">
        <v>767.32</v>
      </c>
    </row>
    <row r="53" spans="2:7" ht="13.5" customHeight="1" thickBot="1">
      <c r="B53" s="196" t="s">
        <v>9</v>
      </c>
      <c r="C53" s="197" t="s">
        <v>41</v>
      </c>
      <c r="D53" s="309">
        <v>746.58</v>
      </c>
      <c r="E53" s="335">
        <v>593.21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20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94097.22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94097.22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94097.22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94097.22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codeName="Arkusz61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0.81640625" customWidth="1"/>
    <col min="9" max="9" width="13.26953125" customWidth="1"/>
    <col min="10" max="10" width="13.54296875" customWidth="1"/>
    <col min="11" max="11" width="14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5"/>
      <c r="C4" s="135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258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226081.09</v>
      </c>
      <c r="E11" s="392">
        <f>SUM(E12:E14)</f>
        <v>177747.22</v>
      </c>
    </row>
    <row r="12" spans="2:12">
      <c r="B12" s="107" t="s">
        <v>4</v>
      </c>
      <c r="C12" s="5" t="s">
        <v>5</v>
      </c>
      <c r="D12" s="393">
        <v>226081.09</v>
      </c>
      <c r="E12" s="394">
        <v>177747.22</v>
      </c>
    </row>
    <row r="13" spans="2:12">
      <c r="B13" s="107" t="s">
        <v>6</v>
      </c>
      <c r="C13" s="68" t="s">
        <v>7</v>
      </c>
      <c r="D13" s="395">
        <v>0</v>
      </c>
      <c r="E13" s="396">
        <v>0</v>
      </c>
    </row>
    <row r="14" spans="2:12">
      <c r="B14" s="107" t="s">
        <v>8</v>
      </c>
      <c r="C14" s="68" t="s">
        <v>10</v>
      </c>
      <c r="D14" s="395">
        <v>0</v>
      </c>
      <c r="E14" s="396">
        <v>0</v>
      </c>
      <c r="G14" s="67"/>
    </row>
    <row r="15" spans="2:12">
      <c r="B15" s="107" t="s">
        <v>103</v>
      </c>
      <c r="C15" s="68" t="s">
        <v>11</v>
      </c>
      <c r="D15" s="395">
        <v>0</v>
      </c>
      <c r="E15" s="396">
        <v>0</v>
      </c>
    </row>
    <row r="16" spans="2:12">
      <c r="B16" s="108" t="s">
        <v>104</v>
      </c>
      <c r="C16" s="92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07" t="s">
        <v>4</v>
      </c>
      <c r="C18" s="5" t="s">
        <v>11</v>
      </c>
      <c r="D18" s="397">
        <v>0</v>
      </c>
      <c r="E18" s="398">
        <v>0</v>
      </c>
    </row>
    <row r="19" spans="2:11" ht="15" customHeight="1">
      <c r="B19" s="107" t="s">
        <v>6</v>
      </c>
      <c r="C19" s="68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226081.09</v>
      </c>
      <c r="E21" s="404">
        <f>E11-E17</f>
        <v>177747.22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136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241687.16</v>
      </c>
      <c r="E26" s="406">
        <f>D21</f>
        <v>226081.09</v>
      </c>
      <c r="G26" s="74"/>
    </row>
    <row r="27" spans="2:11" ht="13">
      <c r="B27" s="8" t="s">
        <v>17</v>
      </c>
      <c r="C27" s="9" t="s">
        <v>108</v>
      </c>
      <c r="D27" s="407">
        <v>-54563.16</v>
      </c>
      <c r="E27" s="376">
        <v>-1050.8100000000013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43301.42</v>
      </c>
      <c r="E28" s="377">
        <v>19068.13</v>
      </c>
      <c r="F28" s="72"/>
      <c r="G28" s="242"/>
      <c r="H28" s="242"/>
      <c r="I28" s="72"/>
      <c r="J28" s="74"/>
    </row>
    <row r="29" spans="2:11" ht="13">
      <c r="B29" s="105" t="s">
        <v>4</v>
      </c>
      <c r="C29" s="5" t="s">
        <v>20</v>
      </c>
      <c r="D29" s="408">
        <v>22509.34</v>
      </c>
      <c r="E29" s="379">
        <v>13269.93</v>
      </c>
      <c r="F29" s="72"/>
      <c r="G29" s="242"/>
      <c r="H29" s="242"/>
      <c r="I29" s="72"/>
      <c r="J29" s="74"/>
    </row>
    <row r="30" spans="2:11" ht="13">
      <c r="B30" s="105" t="s">
        <v>6</v>
      </c>
      <c r="C30" s="5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1" ht="13">
      <c r="B31" s="105" t="s">
        <v>8</v>
      </c>
      <c r="C31" s="5" t="s">
        <v>22</v>
      </c>
      <c r="D31" s="408">
        <v>20792.079999999998</v>
      </c>
      <c r="E31" s="379">
        <v>5798.2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97864.58</v>
      </c>
      <c r="E32" s="377">
        <v>20118.940000000002</v>
      </c>
      <c r="F32" s="72"/>
      <c r="G32" s="243"/>
      <c r="H32" s="242"/>
      <c r="I32" s="72"/>
      <c r="J32" s="74"/>
    </row>
    <row r="33" spans="2:10" ht="13">
      <c r="B33" s="105" t="s">
        <v>4</v>
      </c>
      <c r="C33" s="5" t="s">
        <v>25</v>
      </c>
      <c r="D33" s="408">
        <v>26357.93</v>
      </c>
      <c r="E33" s="379">
        <v>2653.76</v>
      </c>
      <c r="F33" s="72"/>
      <c r="G33" s="242"/>
      <c r="H33" s="242"/>
      <c r="I33" s="72"/>
      <c r="J33" s="74"/>
    </row>
    <row r="34" spans="2:10" ht="13">
      <c r="B34" s="105" t="s">
        <v>6</v>
      </c>
      <c r="C34" s="5" t="s">
        <v>26</v>
      </c>
      <c r="D34" s="408">
        <v>0</v>
      </c>
      <c r="E34" s="379">
        <v>0</v>
      </c>
      <c r="F34" s="72"/>
      <c r="G34" s="242"/>
      <c r="H34" s="242"/>
      <c r="I34" s="72"/>
      <c r="J34" s="74"/>
    </row>
    <row r="35" spans="2:10" ht="13">
      <c r="B35" s="105" t="s">
        <v>8</v>
      </c>
      <c r="C35" s="5" t="s">
        <v>27</v>
      </c>
      <c r="D35" s="408">
        <v>895.64</v>
      </c>
      <c r="E35" s="379">
        <v>776.1</v>
      </c>
      <c r="F35" s="72"/>
      <c r="G35" s="242"/>
      <c r="H35" s="242"/>
      <c r="I35" s="72"/>
      <c r="J35" s="74"/>
    </row>
    <row r="36" spans="2:10" ht="13">
      <c r="B36" s="105" t="s">
        <v>9</v>
      </c>
      <c r="C36" s="5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05" t="s">
        <v>29</v>
      </c>
      <c r="C37" s="5" t="s">
        <v>30</v>
      </c>
      <c r="D37" s="408">
        <v>3085.12</v>
      </c>
      <c r="E37" s="379">
        <v>2283.5500000000002</v>
      </c>
      <c r="F37" s="72"/>
      <c r="G37" s="242"/>
      <c r="H37" s="242"/>
      <c r="I37" s="72"/>
      <c r="J37" s="74"/>
    </row>
    <row r="38" spans="2:10" ht="13">
      <c r="B38" s="105" t="s">
        <v>31</v>
      </c>
      <c r="C38" s="5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06" t="s">
        <v>33</v>
      </c>
      <c r="C39" s="11" t="s">
        <v>34</v>
      </c>
      <c r="D39" s="409">
        <v>67525.89</v>
      </c>
      <c r="E39" s="381">
        <v>14405.53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38957.089999999997</v>
      </c>
      <c r="E40" s="411">
        <v>-47283.06</v>
      </c>
      <c r="G40" s="74"/>
    </row>
    <row r="41" spans="2:10" ht="13.5" thickBot="1">
      <c r="B41" s="100" t="s">
        <v>37</v>
      </c>
      <c r="C41" s="101" t="s">
        <v>38</v>
      </c>
      <c r="D41" s="412">
        <f>D26+D27+D40</f>
        <v>226081.09</v>
      </c>
      <c r="E41" s="404">
        <f>E26+E27+E40</f>
        <v>177747.22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136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752.82569999999998</v>
      </c>
      <c r="E47" s="150">
        <v>586.72069999999997</v>
      </c>
      <c r="G47" s="72"/>
      <c r="H47" s="160"/>
    </row>
    <row r="48" spans="2:10">
      <c r="B48" s="124" t="s">
        <v>6</v>
      </c>
      <c r="C48" s="21" t="s">
        <v>41</v>
      </c>
      <c r="D48" s="311">
        <v>586.72069999999997</v>
      </c>
      <c r="E48" s="336">
        <v>580.56970000000001</v>
      </c>
      <c r="G48" s="160"/>
    </row>
    <row r="49" spans="2:7" ht="13">
      <c r="B49" s="121" t="s">
        <v>23</v>
      </c>
      <c r="C49" s="125" t="s">
        <v>110</v>
      </c>
      <c r="D49" s="312"/>
      <c r="E49" s="289"/>
    </row>
    <row r="50" spans="2:7">
      <c r="B50" s="103" t="s">
        <v>4</v>
      </c>
      <c r="C50" s="14" t="s">
        <v>40</v>
      </c>
      <c r="D50" s="311">
        <v>321.04000000000002</v>
      </c>
      <c r="E50" s="289">
        <v>385.33</v>
      </c>
      <c r="G50" s="180"/>
    </row>
    <row r="51" spans="2:7">
      <c r="B51" s="103" t="s">
        <v>6</v>
      </c>
      <c r="C51" s="14" t="s">
        <v>111</v>
      </c>
      <c r="D51" s="311">
        <v>321.04000000000002</v>
      </c>
      <c r="E51" s="289">
        <v>273.3</v>
      </c>
      <c r="G51" s="180"/>
    </row>
    <row r="52" spans="2:7">
      <c r="B52" s="103" t="s">
        <v>8</v>
      </c>
      <c r="C52" s="14" t="s">
        <v>112</v>
      </c>
      <c r="D52" s="311">
        <v>411.42</v>
      </c>
      <c r="E52" s="289">
        <v>400.01</v>
      </c>
    </row>
    <row r="53" spans="2:7" ht="12.75" customHeight="1" thickBot="1">
      <c r="B53" s="104" t="s">
        <v>9</v>
      </c>
      <c r="C53" s="16" t="s">
        <v>41</v>
      </c>
      <c r="D53" s="309">
        <v>385.33</v>
      </c>
      <c r="E53" s="335">
        <v>306.16000000000003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177747.22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177747.22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177747.22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177747.22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48" right="0.75" top="0.52" bottom="0.43" header="0.5" footer="0.5"/>
  <pageSetup paperSize="9" scale="70" orientation="portrait" r:id="rId1"/>
  <headerFooter alignWithMargins="0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 codeName="Arkusz62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5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35"/>
      <c r="C4" s="135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163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746346.53</v>
      </c>
      <c r="E11" s="392">
        <f>SUM(E12:E14)</f>
        <v>558736.05000000005</v>
      </c>
    </row>
    <row r="12" spans="2:12">
      <c r="B12" s="181" t="s">
        <v>4</v>
      </c>
      <c r="C12" s="182" t="s">
        <v>5</v>
      </c>
      <c r="D12" s="393">
        <v>746346.53</v>
      </c>
      <c r="E12" s="394">
        <v>558736.05000000005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746346.53</v>
      </c>
      <c r="E21" s="404">
        <f>E11-E17</f>
        <v>558736.05000000005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809837.2</v>
      </c>
      <c r="E26" s="233">
        <f>D21</f>
        <v>746346.53</v>
      </c>
      <c r="G26" s="74"/>
    </row>
    <row r="27" spans="2:11" ht="13">
      <c r="B27" s="8" t="s">
        <v>17</v>
      </c>
      <c r="C27" s="9" t="s">
        <v>108</v>
      </c>
      <c r="D27" s="407">
        <v>-67839.850000000006</v>
      </c>
      <c r="E27" s="376">
        <v>-7473.510000000002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20003.28</v>
      </c>
      <c r="E28" s="377">
        <v>23999.91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20000.04</v>
      </c>
      <c r="E29" s="379">
        <v>23999.91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3.24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87843.13</v>
      </c>
      <c r="E32" s="377">
        <v>31473.420000000002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72432.930000000008</v>
      </c>
      <c r="E33" s="379">
        <v>6576.6500000000005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13440.32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409.76</v>
      </c>
      <c r="E35" s="379">
        <v>384.27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15000.44</v>
      </c>
      <c r="E37" s="379">
        <v>11072.18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4349.18</v>
      </c>
      <c r="E40" s="411">
        <v>-180136.97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746346.53</v>
      </c>
      <c r="E41" s="149">
        <f>E26+E27+E40</f>
        <v>558736.05000000005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958.68219999999997</v>
      </c>
      <c r="E47" s="150">
        <v>879.95960000000002</v>
      </c>
      <c r="G47" s="72"/>
    </row>
    <row r="48" spans="2:10">
      <c r="B48" s="194" t="s">
        <v>6</v>
      </c>
      <c r="C48" s="195" t="s">
        <v>41</v>
      </c>
      <c r="D48" s="311">
        <v>879.95960000000002</v>
      </c>
      <c r="E48" s="336">
        <v>870.87509999999997</v>
      </c>
      <c r="G48" s="72"/>
    </row>
    <row r="49" spans="2:7" ht="13">
      <c r="B49" s="121" t="s">
        <v>23</v>
      </c>
      <c r="C49" s="125" t="s">
        <v>110</v>
      </c>
      <c r="D49" s="312"/>
      <c r="E49" s="289"/>
    </row>
    <row r="50" spans="2:7">
      <c r="B50" s="192" t="s">
        <v>4</v>
      </c>
      <c r="C50" s="193" t="s">
        <v>40</v>
      </c>
      <c r="D50" s="311">
        <v>844.74</v>
      </c>
      <c r="E50" s="289">
        <v>848.16</v>
      </c>
      <c r="G50" s="180"/>
    </row>
    <row r="51" spans="2:7">
      <c r="B51" s="192" t="s">
        <v>6</v>
      </c>
      <c r="C51" s="193" t="s">
        <v>111</v>
      </c>
      <c r="D51" s="311">
        <v>789</v>
      </c>
      <c r="E51" s="289">
        <v>581.33000000000004</v>
      </c>
      <c r="G51" s="180"/>
    </row>
    <row r="52" spans="2:7">
      <c r="B52" s="192" t="s">
        <v>8</v>
      </c>
      <c r="C52" s="193" t="s">
        <v>112</v>
      </c>
      <c r="D52" s="311">
        <v>890.86</v>
      </c>
      <c r="E52" s="289">
        <v>851.03</v>
      </c>
    </row>
    <row r="53" spans="2:7" ht="13.5" customHeight="1" thickBot="1">
      <c r="B53" s="196" t="s">
        <v>9</v>
      </c>
      <c r="C53" s="197" t="s">
        <v>41</v>
      </c>
      <c r="D53" s="309">
        <v>848.16</v>
      </c>
      <c r="E53" s="335">
        <v>641.58000000000004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558736.05000000005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558736.05000000005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558736.05000000005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558736.05000000005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9" right="0.75" top="0.62" bottom="0.61" header="0.5" footer="0.5"/>
  <pageSetup paperSize="9" scale="70" orientation="portrait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 codeName="Arkusz63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.179687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5"/>
      <c r="C4" s="135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246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135761.29999999999</v>
      </c>
      <c r="E11" s="392">
        <f>SUM(E12:E14)</f>
        <v>33070.28</v>
      </c>
    </row>
    <row r="12" spans="2:12">
      <c r="B12" s="181" t="s">
        <v>4</v>
      </c>
      <c r="C12" s="182" t="s">
        <v>5</v>
      </c>
      <c r="D12" s="393">
        <v>135761.29999999999</v>
      </c>
      <c r="E12" s="394">
        <v>33070.28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135761.29999999999</v>
      </c>
      <c r="E21" s="404">
        <f>E11-E17</f>
        <v>33070.28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106316.38</v>
      </c>
      <c r="E26" s="406">
        <f>D21</f>
        <v>135761.29999999999</v>
      </c>
      <c r="G26" s="74"/>
    </row>
    <row r="27" spans="2:11" ht="13">
      <c r="B27" s="8" t="s">
        <v>17</v>
      </c>
      <c r="C27" s="9" t="s">
        <v>108</v>
      </c>
      <c r="D27" s="407">
        <v>8067.84</v>
      </c>
      <c r="E27" s="376">
        <v>-73647.03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36209.78</v>
      </c>
      <c r="E28" s="377">
        <v>3979.05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22694.9</v>
      </c>
      <c r="E29" s="379">
        <v>3979.05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13514.880000000001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28141.94</v>
      </c>
      <c r="E32" s="377">
        <v>77626.080000000002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1119.45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231.19</v>
      </c>
      <c r="E35" s="379">
        <v>228.74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737.82</v>
      </c>
      <c r="E37" s="379">
        <v>709.95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27172.93</v>
      </c>
      <c r="E39" s="381">
        <v>75567.94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21377.08</v>
      </c>
      <c r="E40" s="411">
        <v>-29043.99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135761.29999999999</v>
      </c>
      <c r="E41" s="404">
        <f>E26+E27+E40</f>
        <v>33070.279999999984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  <c r="H42" s="236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532.91419999999994</v>
      </c>
      <c r="E47" s="150">
        <v>563.06790000000001</v>
      </c>
      <c r="G47" s="72"/>
    </row>
    <row r="48" spans="2:10">
      <c r="B48" s="194" t="s">
        <v>6</v>
      </c>
      <c r="C48" s="195" t="s">
        <v>41</v>
      </c>
      <c r="D48" s="311">
        <v>563.06790000000001</v>
      </c>
      <c r="E48" s="336">
        <v>171.33969999999999</v>
      </c>
      <c r="G48" s="200"/>
    </row>
    <row r="49" spans="2:7" ht="13">
      <c r="B49" s="121" t="s">
        <v>23</v>
      </c>
      <c r="C49" s="125" t="s">
        <v>110</v>
      </c>
      <c r="D49" s="312"/>
      <c r="E49" s="289"/>
    </row>
    <row r="50" spans="2:7">
      <c r="B50" s="192" t="s">
        <v>4</v>
      </c>
      <c r="C50" s="193" t="s">
        <v>40</v>
      </c>
      <c r="D50" s="311">
        <v>199.5</v>
      </c>
      <c r="E50" s="289">
        <v>241.11</v>
      </c>
      <c r="G50" s="180"/>
    </row>
    <row r="51" spans="2:7">
      <c r="B51" s="192" t="s">
        <v>6</v>
      </c>
      <c r="C51" s="193" t="s">
        <v>111</v>
      </c>
      <c r="D51" s="311">
        <v>187.22</v>
      </c>
      <c r="E51" s="289">
        <v>172.54</v>
      </c>
      <c r="G51" s="180"/>
    </row>
    <row r="52" spans="2:7">
      <c r="B52" s="192" t="s">
        <v>8</v>
      </c>
      <c r="C52" s="193" t="s">
        <v>112</v>
      </c>
      <c r="D52" s="311">
        <v>241.43</v>
      </c>
      <c r="E52" s="289">
        <v>241.11</v>
      </c>
    </row>
    <row r="53" spans="2:7" ht="14.25" customHeight="1" thickBot="1">
      <c r="B53" s="196" t="s">
        <v>9</v>
      </c>
      <c r="C53" s="197" t="s">
        <v>41</v>
      </c>
      <c r="D53" s="309">
        <v>241.11</v>
      </c>
      <c r="E53" s="335">
        <v>193.01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33070.28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33070.28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33070.28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33070.28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 codeName="Arkusz6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1.1796875" customWidth="1"/>
    <col min="9" max="9" width="13.26953125" customWidth="1"/>
    <col min="10" max="10" width="13.54296875" customWidth="1"/>
    <col min="11" max="11" width="13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5"/>
      <c r="C4" s="135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164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68530.490000000005</v>
      </c>
      <c r="E11" s="392">
        <f>SUM(E12:E14)</f>
        <v>41471.33</v>
      </c>
    </row>
    <row r="12" spans="2:12">
      <c r="B12" s="181" t="s">
        <v>4</v>
      </c>
      <c r="C12" s="182" t="s">
        <v>5</v>
      </c>
      <c r="D12" s="393">
        <v>68530.490000000005</v>
      </c>
      <c r="E12" s="394">
        <v>41471.33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68530.490000000005</v>
      </c>
      <c r="E21" s="404">
        <f>E11-E17</f>
        <v>41471.33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  <c r="H25" s="236"/>
    </row>
    <row r="26" spans="2:11" ht="13">
      <c r="B26" s="96" t="s">
        <v>15</v>
      </c>
      <c r="C26" s="97" t="s">
        <v>16</v>
      </c>
      <c r="D26" s="405">
        <v>63718.090000000004</v>
      </c>
      <c r="E26" s="406">
        <f>D21</f>
        <v>68530.490000000005</v>
      </c>
      <c r="G26" s="74"/>
      <c r="H26" s="236"/>
    </row>
    <row r="27" spans="2:11" ht="13">
      <c r="B27" s="8" t="s">
        <v>17</v>
      </c>
      <c r="C27" s="9" t="s">
        <v>108</v>
      </c>
      <c r="D27" s="407">
        <v>7311.4499999999971</v>
      </c>
      <c r="E27" s="376">
        <v>-18104.07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20951.899999999998</v>
      </c>
      <c r="E28" s="377">
        <v>2184.09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18182.21</v>
      </c>
      <c r="E29" s="379">
        <v>2184.09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2769.69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13640.45</v>
      </c>
      <c r="E32" s="377">
        <v>20288.16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6580.14</v>
      </c>
      <c r="E33" s="379">
        <v>3310.67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265.01</v>
      </c>
      <c r="E35" s="379">
        <v>197.71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707.04</v>
      </c>
      <c r="E37" s="379">
        <v>471.32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6088.26</v>
      </c>
      <c r="E39" s="381">
        <v>16308.460000000001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-2499.0500000000002</v>
      </c>
      <c r="E40" s="411">
        <v>-8955.09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68530.490000000005</v>
      </c>
      <c r="E41" s="404">
        <f>E26+E27+E40</f>
        <v>41471.33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  <c r="H42" s="236"/>
    </row>
    <row r="43" spans="2:10" ht="13.5">
      <c r="B43" s="449" t="s">
        <v>60</v>
      </c>
      <c r="C43" s="450"/>
      <c r="D43" s="450"/>
      <c r="E43" s="450"/>
      <c r="G43" s="72"/>
      <c r="H43" s="236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438">
        <v>668.39499999999998</v>
      </c>
      <c r="E47" s="150">
        <v>735.93740000000003</v>
      </c>
      <c r="G47" s="72"/>
      <c r="H47" s="160"/>
    </row>
    <row r="48" spans="2:10">
      <c r="B48" s="194" t="s">
        <v>6</v>
      </c>
      <c r="C48" s="195" t="s">
        <v>41</v>
      </c>
      <c r="D48" s="438">
        <v>735.93740000000003</v>
      </c>
      <c r="E48" s="291">
        <v>507.79149999999998</v>
      </c>
      <c r="G48" s="160"/>
    </row>
    <row r="49" spans="2:7" ht="13">
      <c r="B49" s="121" t="s">
        <v>23</v>
      </c>
      <c r="C49" s="125" t="s">
        <v>110</v>
      </c>
      <c r="D49" s="438"/>
      <c r="E49" s="282"/>
    </row>
    <row r="50" spans="2:7">
      <c r="B50" s="192" t="s">
        <v>4</v>
      </c>
      <c r="C50" s="193" t="s">
        <v>40</v>
      </c>
      <c r="D50" s="438">
        <v>95.33</v>
      </c>
      <c r="E50" s="282">
        <v>93.12</v>
      </c>
      <c r="G50" s="180"/>
    </row>
    <row r="51" spans="2:7">
      <c r="B51" s="192" t="s">
        <v>6</v>
      </c>
      <c r="C51" s="193" t="s">
        <v>111</v>
      </c>
      <c r="D51" s="438">
        <v>90.98</v>
      </c>
      <c r="E51" s="282">
        <v>75.7</v>
      </c>
      <c r="G51" s="180"/>
    </row>
    <row r="52" spans="2:7">
      <c r="B52" s="192" t="s">
        <v>8</v>
      </c>
      <c r="C52" s="193" t="s">
        <v>112</v>
      </c>
      <c r="D52" s="438">
        <v>108.81</v>
      </c>
      <c r="E52" s="282">
        <v>95.51</v>
      </c>
    </row>
    <row r="53" spans="2:7" ht="13.5" customHeight="1" thickBot="1">
      <c r="B53" s="196" t="s">
        <v>9</v>
      </c>
      <c r="C53" s="197" t="s">
        <v>41</v>
      </c>
      <c r="D53" s="309">
        <v>93.12</v>
      </c>
      <c r="E53" s="335">
        <v>81.67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41471.33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41471.33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41471.33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41471.33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000000000000004" right="0.75" top="0.53" bottom="0.51" header="0.5" footer="0.5"/>
  <pageSetup paperSize="9" scale="70" orientation="portrait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 codeName="Arkusz6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1.7265625" customWidth="1"/>
    <col min="9" max="9" width="13.26953125" customWidth="1"/>
    <col min="10" max="10" width="13.54296875" customWidth="1"/>
    <col min="11" max="11" width="13.179687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5"/>
      <c r="C4" s="135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165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127174.57</v>
      </c>
      <c r="E11" s="392">
        <f>SUM(E12:E14)</f>
        <v>155108.75</v>
      </c>
    </row>
    <row r="12" spans="2:12">
      <c r="B12" s="107" t="s">
        <v>4</v>
      </c>
      <c r="C12" s="5" t="s">
        <v>5</v>
      </c>
      <c r="D12" s="393">
        <v>127174.57</v>
      </c>
      <c r="E12" s="394">
        <v>155108.75</v>
      </c>
    </row>
    <row r="13" spans="2:12">
      <c r="B13" s="107" t="s">
        <v>6</v>
      </c>
      <c r="C13" s="68" t="s">
        <v>7</v>
      </c>
      <c r="D13" s="395">
        <v>0</v>
      </c>
      <c r="E13" s="396">
        <v>0</v>
      </c>
    </row>
    <row r="14" spans="2:12">
      <c r="B14" s="107" t="s">
        <v>8</v>
      </c>
      <c r="C14" s="68" t="s">
        <v>10</v>
      </c>
      <c r="D14" s="395">
        <v>0</v>
      </c>
      <c r="E14" s="396">
        <v>0</v>
      </c>
      <c r="G14" s="67"/>
    </row>
    <row r="15" spans="2:12">
      <c r="B15" s="107" t="s">
        <v>103</v>
      </c>
      <c r="C15" s="68" t="s">
        <v>11</v>
      </c>
      <c r="D15" s="395">
        <v>0</v>
      </c>
      <c r="E15" s="396">
        <v>0</v>
      </c>
    </row>
    <row r="16" spans="2:12">
      <c r="B16" s="108" t="s">
        <v>104</v>
      </c>
      <c r="C16" s="92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07" t="s">
        <v>4</v>
      </c>
      <c r="C18" s="5" t="s">
        <v>11</v>
      </c>
      <c r="D18" s="397">
        <v>0</v>
      </c>
      <c r="E18" s="398">
        <v>0</v>
      </c>
    </row>
    <row r="19" spans="2:11" ht="15" customHeight="1">
      <c r="B19" s="107" t="s">
        <v>6</v>
      </c>
      <c r="C19" s="68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127174.57</v>
      </c>
      <c r="E21" s="404">
        <f>E11-E17</f>
        <v>155108.75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163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136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165887.34</v>
      </c>
      <c r="E26" s="406">
        <f>D21</f>
        <v>127174.57</v>
      </c>
      <c r="G26" s="74"/>
      <c r="H26" s="236"/>
    </row>
    <row r="27" spans="2:11" ht="13">
      <c r="B27" s="8" t="s">
        <v>17</v>
      </c>
      <c r="C27" s="9" t="s">
        <v>108</v>
      </c>
      <c r="D27" s="407">
        <v>-26870.029999999995</v>
      </c>
      <c r="E27" s="376">
        <v>31447.58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21006.69</v>
      </c>
      <c r="E28" s="377">
        <v>77319.89</v>
      </c>
      <c r="F28" s="72"/>
      <c r="G28" s="72"/>
      <c r="H28" s="242"/>
      <c r="I28" s="72"/>
      <c r="J28" s="74"/>
    </row>
    <row r="29" spans="2:11" ht="13">
      <c r="B29" s="105" t="s">
        <v>4</v>
      </c>
      <c r="C29" s="5" t="s">
        <v>20</v>
      </c>
      <c r="D29" s="408">
        <v>19256.91</v>
      </c>
      <c r="E29" s="379">
        <v>13028.39</v>
      </c>
      <c r="F29" s="72"/>
      <c r="G29" s="72"/>
      <c r="H29" s="242"/>
      <c r="I29" s="72"/>
      <c r="J29" s="74"/>
    </row>
    <row r="30" spans="2:11" ht="13">
      <c r="B30" s="105" t="s">
        <v>6</v>
      </c>
      <c r="C30" s="5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05" t="s">
        <v>8</v>
      </c>
      <c r="C31" s="5" t="s">
        <v>22</v>
      </c>
      <c r="D31" s="408">
        <v>1749.8</v>
      </c>
      <c r="E31" s="379">
        <v>64291.5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47876.719999999994</v>
      </c>
      <c r="E32" s="377">
        <v>45872.31</v>
      </c>
      <c r="F32" s="72"/>
      <c r="G32" s="74"/>
      <c r="H32" s="242"/>
      <c r="I32" s="72"/>
      <c r="J32" s="74"/>
    </row>
    <row r="33" spans="2:10" ht="13">
      <c r="B33" s="105" t="s">
        <v>4</v>
      </c>
      <c r="C33" s="5" t="s">
        <v>25</v>
      </c>
      <c r="D33" s="408">
        <v>19109.71</v>
      </c>
      <c r="E33" s="379">
        <v>41643.46</v>
      </c>
      <c r="F33" s="72"/>
      <c r="G33" s="72"/>
      <c r="H33" s="242"/>
      <c r="I33" s="72"/>
      <c r="J33" s="74"/>
    </row>
    <row r="34" spans="2:10" ht="13">
      <c r="B34" s="105" t="s">
        <v>6</v>
      </c>
      <c r="C34" s="5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05" t="s">
        <v>8</v>
      </c>
      <c r="C35" s="5" t="s">
        <v>27</v>
      </c>
      <c r="D35" s="408">
        <v>1027.51</v>
      </c>
      <c r="E35" s="379">
        <v>1172.29</v>
      </c>
      <c r="F35" s="72"/>
      <c r="G35" s="72"/>
      <c r="H35" s="242"/>
      <c r="I35" s="72"/>
      <c r="J35" s="74"/>
    </row>
    <row r="36" spans="2:10" ht="13">
      <c r="B36" s="105" t="s">
        <v>9</v>
      </c>
      <c r="C36" s="5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05" t="s">
        <v>29</v>
      </c>
      <c r="C37" s="5" t="s">
        <v>30</v>
      </c>
      <c r="D37" s="408">
        <v>1951.21</v>
      </c>
      <c r="E37" s="379">
        <v>2081.4499999999998</v>
      </c>
      <c r="F37" s="72"/>
      <c r="G37" s="72"/>
      <c r="H37" s="242"/>
      <c r="I37" s="72"/>
      <c r="J37" s="74"/>
    </row>
    <row r="38" spans="2:10" ht="13">
      <c r="B38" s="105" t="s">
        <v>31</v>
      </c>
      <c r="C38" s="5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06" t="s">
        <v>33</v>
      </c>
      <c r="C39" s="11" t="s">
        <v>34</v>
      </c>
      <c r="D39" s="409">
        <v>25788.289999999997</v>
      </c>
      <c r="E39" s="381">
        <v>975.11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-11842.74</v>
      </c>
      <c r="E40" s="411">
        <v>-3513.4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127174.56999999999</v>
      </c>
      <c r="E41" s="404">
        <f>E26+E27+E40</f>
        <v>155108.75000000003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136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917.92459999999994</v>
      </c>
      <c r="E47" s="150">
        <v>758.97929999999997</v>
      </c>
      <c r="G47" s="72"/>
      <c r="H47" s="160"/>
    </row>
    <row r="48" spans="2:10">
      <c r="B48" s="124" t="s">
        <v>6</v>
      </c>
      <c r="C48" s="21" t="s">
        <v>41</v>
      </c>
      <c r="D48" s="311">
        <v>758.97929999999997</v>
      </c>
      <c r="E48" s="336">
        <v>921.67539999999997</v>
      </c>
      <c r="G48" s="200"/>
    </row>
    <row r="49" spans="2:7" ht="13">
      <c r="B49" s="121" t="s">
        <v>23</v>
      </c>
      <c r="C49" s="125" t="s">
        <v>110</v>
      </c>
      <c r="D49" s="312"/>
      <c r="E49" s="289"/>
    </row>
    <row r="50" spans="2:7">
      <c r="B50" s="103" t="s">
        <v>4</v>
      </c>
      <c r="C50" s="14" t="s">
        <v>40</v>
      </c>
      <c r="D50" s="311">
        <v>180.72</v>
      </c>
      <c r="E50" s="289">
        <v>167.56</v>
      </c>
      <c r="G50" s="180"/>
    </row>
    <row r="51" spans="2:7">
      <c r="B51" s="103" t="s">
        <v>6</v>
      </c>
      <c r="C51" s="14" t="s">
        <v>111</v>
      </c>
      <c r="D51" s="311">
        <v>161.49</v>
      </c>
      <c r="E51" s="289">
        <v>150.08000000000001</v>
      </c>
      <c r="G51" s="180"/>
    </row>
    <row r="52" spans="2:7">
      <c r="B52" s="103" t="s">
        <v>8</v>
      </c>
      <c r="C52" s="14" t="s">
        <v>112</v>
      </c>
      <c r="D52" s="311">
        <v>186.57</v>
      </c>
      <c r="E52" s="289">
        <v>189.27</v>
      </c>
    </row>
    <row r="53" spans="2:7" ht="12.75" customHeight="1" thickBot="1">
      <c r="B53" s="104" t="s">
        <v>9</v>
      </c>
      <c r="C53" s="16" t="s">
        <v>41</v>
      </c>
      <c r="D53" s="309">
        <v>167.56</v>
      </c>
      <c r="E53" s="335">
        <v>168.29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155108.75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E12</f>
        <v>155108.75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f>E17</f>
        <v>0</v>
      </c>
      <c r="E73" s="25">
        <f>D73/E21</f>
        <v>0</v>
      </c>
    </row>
    <row r="74" spans="2:5" ht="13">
      <c r="B74" s="131" t="s">
        <v>64</v>
      </c>
      <c r="C74" s="122" t="s">
        <v>66</v>
      </c>
      <c r="D74" s="123">
        <f>D58-D73</f>
        <v>155108.75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155108.75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3" right="0.75" top="0.53" bottom="0.67" header="0.5" footer="0.5"/>
  <pageSetup paperSize="9" scale="70" orientation="portrait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 codeName="Arkusz6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.269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35"/>
      <c r="C4" s="135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219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78615.820000000007</v>
      </c>
      <c r="E11" s="392">
        <f>SUM(E12:E14)</f>
        <v>71019.87</v>
      </c>
    </row>
    <row r="12" spans="2:12">
      <c r="B12" s="107" t="s">
        <v>4</v>
      </c>
      <c r="C12" s="5" t="s">
        <v>5</v>
      </c>
      <c r="D12" s="393">
        <v>78615.820000000007</v>
      </c>
      <c r="E12" s="394">
        <v>71019.87</v>
      </c>
    </row>
    <row r="13" spans="2:12">
      <c r="B13" s="107" t="s">
        <v>6</v>
      </c>
      <c r="C13" s="68" t="s">
        <v>7</v>
      </c>
      <c r="D13" s="395">
        <v>0</v>
      </c>
      <c r="E13" s="396">
        <v>0</v>
      </c>
    </row>
    <row r="14" spans="2:12">
      <c r="B14" s="107" t="s">
        <v>8</v>
      </c>
      <c r="C14" s="68" t="s">
        <v>10</v>
      </c>
      <c r="D14" s="395">
        <v>0</v>
      </c>
      <c r="E14" s="396">
        <v>0</v>
      </c>
      <c r="G14" s="67"/>
    </row>
    <row r="15" spans="2:12">
      <c r="B15" s="107" t="s">
        <v>103</v>
      </c>
      <c r="C15" s="68" t="s">
        <v>11</v>
      </c>
      <c r="D15" s="395">
        <v>0</v>
      </c>
      <c r="E15" s="396">
        <v>0</v>
      </c>
    </row>
    <row r="16" spans="2:12">
      <c r="B16" s="108" t="s">
        <v>104</v>
      </c>
      <c r="C16" s="92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07" t="s">
        <v>4</v>
      </c>
      <c r="C18" s="5" t="s">
        <v>11</v>
      </c>
      <c r="D18" s="397">
        <v>0</v>
      </c>
      <c r="E18" s="398">
        <v>0</v>
      </c>
    </row>
    <row r="19" spans="2:11" ht="15" customHeight="1">
      <c r="B19" s="107" t="s">
        <v>6</v>
      </c>
      <c r="C19" s="68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78615.820000000007</v>
      </c>
      <c r="E21" s="404">
        <f>E11-E17</f>
        <v>71019.87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136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72110.429999999993</v>
      </c>
      <c r="E26" s="406">
        <f>D21</f>
        <v>78615.820000000007</v>
      </c>
      <c r="G26" s="74"/>
    </row>
    <row r="27" spans="2:11" ht="13">
      <c r="B27" s="8" t="s">
        <v>17</v>
      </c>
      <c r="C27" s="9" t="s">
        <v>108</v>
      </c>
      <c r="D27" s="407">
        <v>8707.44</v>
      </c>
      <c r="E27" s="376">
        <v>-8394.5500000000029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10148.42</v>
      </c>
      <c r="E28" s="377">
        <v>8959.2799999999988</v>
      </c>
      <c r="F28" s="72"/>
      <c r="G28" s="72"/>
      <c r="H28" s="242"/>
      <c r="I28" s="72"/>
      <c r="J28" s="74"/>
    </row>
    <row r="29" spans="2:11" ht="13">
      <c r="B29" s="105" t="s">
        <v>4</v>
      </c>
      <c r="C29" s="5" t="s">
        <v>20</v>
      </c>
      <c r="D29" s="408">
        <v>5309.86</v>
      </c>
      <c r="E29" s="379">
        <v>4796.5</v>
      </c>
      <c r="F29" s="72"/>
      <c r="G29" s="72"/>
      <c r="H29" s="242"/>
      <c r="I29" s="72"/>
      <c r="J29" s="74"/>
    </row>
    <row r="30" spans="2:11" ht="13">
      <c r="B30" s="105" t="s">
        <v>6</v>
      </c>
      <c r="C30" s="5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05" t="s">
        <v>8</v>
      </c>
      <c r="C31" s="5" t="s">
        <v>22</v>
      </c>
      <c r="D31" s="408">
        <v>4838.5600000000004</v>
      </c>
      <c r="E31" s="379">
        <v>4162.78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1440.98</v>
      </c>
      <c r="E32" s="377">
        <v>17353.830000000002</v>
      </c>
      <c r="F32" s="72"/>
      <c r="G32" s="74"/>
      <c r="H32" s="242"/>
      <c r="I32" s="72"/>
      <c r="J32" s="74"/>
    </row>
    <row r="33" spans="2:10" ht="13">
      <c r="B33" s="105" t="s">
        <v>4</v>
      </c>
      <c r="C33" s="5" t="s">
        <v>25</v>
      </c>
      <c r="D33" s="408">
        <v>0</v>
      </c>
      <c r="E33" s="379">
        <v>7681.08</v>
      </c>
      <c r="F33" s="72"/>
      <c r="G33" s="72"/>
      <c r="H33" s="242"/>
      <c r="I33" s="72"/>
      <c r="J33" s="74"/>
    </row>
    <row r="34" spans="2:10" ht="13">
      <c r="B34" s="105" t="s">
        <v>6</v>
      </c>
      <c r="C34" s="5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05" t="s">
        <v>8</v>
      </c>
      <c r="C35" s="5" t="s">
        <v>27</v>
      </c>
      <c r="D35" s="408">
        <v>445.62</v>
      </c>
      <c r="E35" s="379">
        <v>361.92</v>
      </c>
      <c r="F35" s="72"/>
      <c r="G35" s="72"/>
      <c r="H35" s="242"/>
      <c r="I35" s="72"/>
      <c r="J35" s="74"/>
    </row>
    <row r="36" spans="2:10" ht="13">
      <c r="B36" s="105" t="s">
        <v>9</v>
      </c>
      <c r="C36" s="5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05" t="s">
        <v>29</v>
      </c>
      <c r="C37" s="5" t="s">
        <v>30</v>
      </c>
      <c r="D37" s="408">
        <v>588.82000000000005</v>
      </c>
      <c r="E37" s="379">
        <v>499.82</v>
      </c>
      <c r="F37" s="72"/>
      <c r="G37" s="72"/>
      <c r="H37" s="242"/>
      <c r="I37" s="72"/>
      <c r="J37" s="74"/>
    </row>
    <row r="38" spans="2:10" ht="13">
      <c r="B38" s="105" t="s">
        <v>31</v>
      </c>
      <c r="C38" s="5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06" t="s">
        <v>33</v>
      </c>
      <c r="C39" s="11" t="s">
        <v>34</v>
      </c>
      <c r="D39" s="409">
        <v>406.54</v>
      </c>
      <c r="E39" s="381">
        <v>8811.01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-2202.0500000000002</v>
      </c>
      <c r="E40" s="411">
        <v>798.6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78615.819999999992</v>
      </c>
      <c r="E41" s="404">
        <f>E26+E27+E40</f>
        <v>71019.87000000001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  <c r="H42" s="236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136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518.85469999999998</v>
      </c>
      <c r="E47" s="150">
        <v>582.90070000000003</v>
      </c>
      <c r="G47" s="72"/>
    </row>
    <row r="48" spans="2:10">
      <c r="B48" s="124" t="s">
        <v>6</v>
      </c>
      <c r="C48" s="21" t="s">
        <v>41</v>
      </c>
      <c r="D48" s="311">
        <v>582.90070000000003</v>
      </c>
      <c r="E48" s="336">
        <v>519.41690000000006</v>
      </c>
      <c r="G48" s="72"/>
    </row>
    <row r="49" spans="2:7" ht="13">
      <c r="B49" s="121" t="s">
        <v>23</v>
      </c>
      <c r="C49" s="125" t="s">
        <v>110</v>
      </c>
      <c r="D49" s="312"/>
      <c r="E49" s="289"/>
    </row>
    <row r="50" spans="2:7">
      <c r="B50" s="103" t="s">
        <v>4</v>
      </c>
      <c r="C50" s="14" t="s">
        <v>40</v>
      </c>
      <c r="D50" s="311">
        <v>138.97999999999999</v>
      </c>
      <c r="E50" s="289">
        <v>134.87</v>
      </c>
      <c r="G50" s="180"/>
    </row>
    <row r="51" spans="2:7">
      <c r="B51" s="103" t="s">
        <v>6</v>
      </c>
      <c r="C51" s="14" t="s">
        <v>111</v>
      </c>
      <c r="D51" s="311">
        <v>134.72</v>
      </c>
      <c r="E51" s="289">
        <v>130.19999999999999</v>
      </c>
      <c r="G51" s="180"/>
    </row>
    <row r="52" spans="2:7">
      <c r="B52" s="103" t="s">
        <v>8</v>
      </c>
      <c r="C52" s="14" t="s">
        <v>112</v>
      </c>
      <c r="D52" s="311">
        <v>140.5</v>
      </c>
      <c r="E52" s="289">
        <v>136.88</v>
      </c>
    </row>
    <row r="53" spans="2:7" ht="13.5" customHeight="1" thickBot="1">
      <c r="B53" s="104" t="s">
        <v>9</v>
      </c>
      <c r="C53" s="16" t="s">
        <v>41</v>
      </c>
      <c r="D53" s="309">
        <v>134.87</v>
      </c>
      <c r="E53" s="335">
        <v>136.72999999999999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8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71019.87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71019.87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71019.87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71019.87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6000000000000005" right="0.75" top="0.53" bottom="0.49" header="0.5" footer="0.5"/>
  <pageSetup paperSize="9" scale="70" orientation="portrait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 codeName="Arkusz6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1.1796875" customWidth="1"/>
    <col min="9" max="9" width="13.26953125" customWidth="1"/>
    <col min="10" max="10" width="13.54296875" customWidth="1"/>
    <col min="11" max="11" width="12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5"/>
      <c r="C4" s="135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166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219714.18</v>
      </c>
      <c r="E11" s="392">
        <f>SUM(E12:E14)</f>
        <v>154136.49</v>
      </c>
    </row>
    <row r="12" spans="2:12">
      <c r="B12" s="107" t="s">
        <v>4</v>
      </c>
      <c r="C12" s="5" t="s">
        <v>5</v>
      </c>
      <c r="D12" s="393">
        <v>219714.18</v>
      </c>
      <c r="E12" s="394">
        <v>154136.49</v>
      </c>
    </row>
    <row r="13" spans="2:12">
      <c r="B13" s="107" t="s">
        <v>6</v>
      </c>
      <c r="C13" s="68" t="s">
        <v>7</v>
      </c>
      <c r="D13" s="395">
        <v>0</v>
      </c>
      <c r="E13" s="396">
        <v>0</v>
      </c>
    </row>
    <row r="14" spans="2:12">
      <c r="B14" s="107" t="s">
        <v>8</v>
      </c>
      <c r="C14" s="68" t="s">
        <v>10</v>
      </c>
      <c r="D14" s="395">
        <v>0</v>
      </c>
      <c r="E14" s="396">
        <v>0</v>
      </c>
      <c r="G14" s="67"/>
    </row>
    <row r="15" spans="2:12">
      <c r="B15" s="107" t="s">
        <v>103</v>
      </c>
      <c r="C15" s="68" t="s">
        <v>11</v>
      </c>
      <c r="D15" s="395">
        <v>0</v>
      </c>
      <c r="E15" s="396">
        <v>0</v>
      </c>
    </row>
    <row r="16" spans="2:12">
      <c r="B16" s="108" t="s">
        <v>104</v>
      </c>
      <c r="C16" s="92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07" t="s">
        <v>4</v>
      </c>
      <c r="C18" s="5" t="s">
        <v>11</v>
      </c>
      <c r="D18" s="397">
        <v>0</v>
      </c>
      <c r="E18" s="398">
        <v>0</v>
      </c>
    </row>
    <row r="19" spans="2:11" ht="15" customHeight="1">
      <c r="B19" s="107" t="s">
        <v>6</v>
      </c>
      <c r="C19" s="68" t="s">
        <v>105</v>
      </c>
      <c r="D19" s="395">
        <v>0</v>
      </c>
      <c r="E19" s="396">
        <v>0</v>
      </c>
    </row>
    <row r="20" spans="2:11" ht="13" thickBot="1">
      <c r="B20" s="109" t="s">
        <v>8</v>
      </c>
      <c r="C20" s="69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219714.18</v>
      </c>
      <c r="E21" s="404">
        <f>E11-E17</f>
        <v>154136.49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60"/>
      <c r="D23" s="460"/>
      <c r="E23" s="460"/>
      <c r="G23" s="72"/>
    </row>
    <row r="24" spans="2:11" ht="15.75" customHeight="1" thickBot="1">
      <c r="B24" s="447" t="s">
        <v>102</v>
      </c>
      <c r="C24" s="461"/>
      <c r="D24" s="461"/>
      <c r="E24" s="461"/>
    </row>
    <row r="25" spans="2:11" ht="13.5" thickBot="1">
      <c r="B25" s="136"/>
      <c r="C25" s="4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244056.62000000002</v>
      </c>
      <c r="E26" s="233">
        <f>D21</f>
        <v>219714.18</v>
      </c>
      <c r="G26" s="74"/>
    </row>
    <row r="27" spans="2:11" ht="13">
      <c r="B27" s="8" t="s">
        <v>17</v>
      </c>
      <c r="C27" s="9" t="s">
        <v>108</v>
      </c>
      <c r="D27" s="407">
        <v>-43470.020000000004</v>
      </c>
      <c r="E27" s="376">
        <v>-48899.500000000007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73364.03</v>
      </c>
      <c r="E28" s="377">
        <v>12867.17</v>
      </c>
      <c r="F28" s="72"/>
      <c r="G28" s="72"/>
      <c r="H28" s="242"/>
      <c r="I28" s="72"/>
      <c r="J28" s="74"/>
    </row>
    <row r="29" spans="2:11" ht="13">
      <c r="B29" s="105" t="s">
        <v>4</v>
      </c>
      <c r="C29" s="5" t="s">
        <v>20</v>
      </c>
      <c r="D29" s="408">
        <v>34337.25</v>
      </c>
      <c r="E29" s="379">
        <v>12867.17</v>
      </c>
      <c r="F29" s="72"/>
      <c r="G29" s="72"/>
      <c r="H29" s="242"/>
      <c r="I29" s="72"/>
      <c r="J29" s="74"/>
    </row>
    <row r="30" spans="2:11" ht="13">
      <c r="B30" s="105" t="s">
        <v>6</v>
      </c>
      <c r="C30" s="5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05" t="s">
        <v>8</v>
      </c>
      <c r="C31" s="5" t="s">
        <v>22</v>
      </c>
      <c r="D31" s="408">
        <v>39026.78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116834.05</v>
      </c>
      <c r="E32" s="377">
        <v>61766.670000000006</v>
      </c>
      <c r="F32" s="72"/>
      <c r="G32" s="74"/>
      <c r="H32" s="242"/>
      <c r="I32" s="72"/>
      <c r="J32" s="74"/>
    </row>
    <row r="33" spans="2:10" ht="13">
      <c r="B33" s="105" t="s">
        <v>4</v>
      </c>
      <c r="C33" s="5" t="s">
        <v>25</v>
      </c>
      <c r="D33" s="408">
        <v>56593.18</v>
      </c>
      <c r="E33" s="379">
        <v>25437.61</v>
      </c>
      <c r="F33" s="72"/>
      <c r="G33" s="72"/>
      <c r="H33" s="242"/>
      <c r="I33" s="72"/>
      <c r="J33" s="74"/>
    </row>
    <row r="34" spans="2:10" ht="13">
      <c r="B34" s="105" t="s">
        <v>6</v>
      </c>
      <c r="C34" s="5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05" t="s">
        <v>8</v>
      </c>
      <c r="C35" s="5" t="s">
        <v>27</v>
      </c>
      <c r="D35" s="408">
        <v>1967.82</v>
      </c>
      <c r="E35" s="379">
        <v>1547.99</v>
      </c>
      <c r="F35" s="72"/>
      <c r="G35" s="72"/>
      <c r="H35" s="242"/>
      <c r="I35" s="72"/>
      <c r="J35" s="74"/>
    </row>
    <row r="36" spans="2:10" ht="13">
      <c r="B36" s="105" t="s">
        <v>9</v>
      </c>
      <c r="C36" s="5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05" t="s">
        <v>29</v>
      </c>
      <c r="C37" s="5" t="s">
        <v>30</v>
      </c>
      <c r="D37" s="408">
        <v>2418.7200000000003</v>
      </c>
      <c r="E37" s="379">
        <v>1249.0899999999999</v>
      </c>
      <c r="F37" s="72"/>
      <c r="G37" s="72"/>
      <c r="H37" s="242"/>
      <c r="I37" s="72"/>
      <c r="J37" s="74"/>
    </row>
    <row r="38" spans="2:10" ht="13">
      <c r="B38" s="105" t="s">
        <v>31</v>
      </c>
      <c r="C38" s="5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06" t="s">
        <v>33</v>
      </c>
      <c r="C39" s="11" t="s">
        <v>34</v>
      </c>
      <c r="D39" s="409">
        <v>55854.33</v>
      </c>
      <c r="E39" s="381">
        <v>33531.980000000003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19127.580000000002</v>
      </c>
      <c r="E40" s="411">
        <v>-16678.189999999999</v>
      </c>
      <c r="G40" s="74"/>
    </row>
    <row r="41" spans="2:10" ht="13.5" thickBot="1">
      <c r="B41" s="100" t="s">
        <v>37</v>
      </c>
      <c r="C41" s="101" t="s">
        <v>38</v>
      </c>
      <c r="D41" s="307">
        <f>D26+D27+D40</f>
        <v>219714.18000000005</v>
      </c>
      <c r="E41" s="149">
        <f>E26+E27+E40</f>
        <v>154136.49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136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855.52849999999989</v>
      </c>
      <c r="E47" s="150">
        <v>718.02020000000005</v>
      </c>
      <c r="G47" s="72"/>
      <c r="H47" s="160"/>
    </row>
    <row r="48" spans="2:10">
      <c r="B48" s="124" t="s">
        <v>6</v>
      </c>
      <c r="C48" s="21" t="s">
        <v>41</v>
      </c>
      <c r="D48" s="311">
        <v>718.02020000000005</v>
      </c>
      <c r="E48" s="336">
        <v>543.40380000000005</v>
      </c>
      <c r="G48" s="200"/>
    </row>
    <row r="49" spans="2:7" ht="13">
      <c r="B49" s="121" t="s">
        <v>23</v>
      </c>
      <c r="C49" s="125" t="s">
        <v>110</v>
      </c>
      <c r="D49" s="312"/>
      <c r="E49" s="289"/>
    </row>
    <row r="50" spans="2:7">
      <c r="B50" s="103" t="s">
        <v>4</v>
      </c>
      <c r="C50" s="14" t="s">
        <v>40</v>
      </c>
      <c r="D50" s="311">
        <v>285.27</v>
      </c>
      <c r="E50" s="289">
        <v>306</v>
      </c>
      <c r="G50" s="180"/>
    </row>
    <row r="51" spans="2:7">
      <c r="B51" s="103" t="s">
        <v>6</v>
      </c>
      <c r="C51" s="14" t="s">
        <v>111</v>
      </c>
      <c r="D51" s="311">
        <v>285.27</v>
      </c>
      <c r="E51" s="289">
        <v>269.52999999999997</v>
      </c>
      <c r="G51" s="180"/>
    </row>
    <row r="52" spans="2:7">
      <c r="B52" s="103" t="s">
        <v>8</v>
      </c>
      <c r="C52" s="14" t="s">
        <v>112</v>
      </c>
      <c r="D52" s="311">
        <v>333.01</v>
      </c>
      <c r="E52" s="289">
        <v>314.19</v>
      </c>
    </row>
    <row r="53" spans="2:7" ht="12.75" customHeight="1" thickBot="1">
      <c r="B53" s="104" t="s">
        <v>9</v>
      </c>
      <c r="C53" s="16" t="s">
        <v>41</v>
      </c>
      <c r="D53" s="309">
        <v>306</v>
      </c>
      <c r="E53" s="335">
        <v>283.64999999999998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154136.49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154136.49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154136.49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154136.49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 codeName="Arkusz6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8"/>
      <c r="C4" s="148"/>
      <c r="D4" s="148"/>
      <c r="E4" s="148"/>
      <c r="H4" s="161"/>
      <c r="I4" s="161"/>
      <c r="J4" s="164"/>
    </row>
    <row r="5" spans="2:12" ht="14">
      <c r="B5" s="445" t="s">
        <v>1</v>
      </c>
      <c r="C5" s="445"/>
      <c r="D5" s="445"/>
      <c r="E5" s="445"/>
    </row>
    <row r="6" spans="2:12" ht="14">
      <c r="B6" s="446" t="s">
        <v>247</v>
      </c>
      <c r="C6" s="446"/>
      <c r="D6" s="446"/>
      <c r="E6" s="446"/>
    </row>
    <row r="7" spans="2:12" ht="14">
      <c r="B7" s="171"/>
      <c r="C7" s="171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72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8745.86</v>
      </c>
      <c r="E11" s="392">
        <f>SUM(E12:E14)</f>
        <v>7885.2</v>
      </c>
    </row>
    <row r="12" spans="2:12">
      <c r="B12" s="181" t="s">
        <v>4</v>
      </c>
      <c r="C12" s="182" t="s">
        <v>5</v>
      </c>
      <c r="D12" s="393">
        <v>8745.86</v>
      </c>
      <c r="E12" s="394">
        <v>7885.2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8745.86</v>
      </c>
      <c r="E21" s="404">
        <f>E11-E17</f>
        <v>7885.2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9371.82</v>
      </c>
      <c r="E26" s="233">
        <f>D21</f>
        <v>8745.86</v>
      </c>
      <c r="G26" s="74"/>
    </row>
    <row r="27" spans="2:11" ht="13">
      <c r="B27" s="8" t="s">
        <v>17</v>
      </c>
      <c r="C27" s="9" t="s">
        <v>108</v>
      </c>
      <c r="D27" s="407">
        <v>-214.43</v>
      </c>
      <c r="E27" s="376">
        <v>-20.68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166.15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166.15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214.43</v>
      </c>
      <c r="E32" s="377">
        <v>186.83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56.38</v>
      </c>
      <c r="E35" s="379">
        <v>54.78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158.05000000000001</v>
      </c>
      <c r="E37" s="379">
        <v>132.05000000000001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-411.53</v>
      </c>
      <c r="E40" s="411">
        <v>-839.98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8745.8599999999988</v>
      </c>
      <c r="E41" s="149">
        <f>E26+E27+E40</f>
        <v>7885.2000000000007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91.245400000000004</v>
      </c>
      <c r="E47" s="150">
        <v>89.152500000000003</v>
      </c>
      <c r="G47" s="72"/>
    </row>
    <row r="48" spans="2:10">
      <c r="B48" s="194" t="s">
        <v>6</v>
      </c>
      <c r="C48" s="195" t="s">
        <v>41</v>
      </c>
      <c r="D48" s="311">
        <v>89.152500000000003</v>
      </c>
      <c r="E48" s="336">
        <v>88.877399999999994</v>
      </c>
      <c r="G48" s="72"/>
    </row>
    <row r="49" spans="2:7" ht="13">
      <c r="B49" s="121" t="s">
        <v>23</v>
      </c>
      <c r="C49" s="125" t="s">
        <v>110</v>
      </c>
      <c r="D49" s="312"/>
      <c r="E49" s="289"/>
    </row>
    <row r="50" spans="2:7">
      <c r="B50" s="192" t="s">
        <v>4</v>
      </c>
      <c r="C50" s="193" t="s">
        <v>40</v>
      </c>
      <c r="D50" s="311">
        <v>102.71</v>
      </c>
      <c r="E50" s="289">
        <v>98.1</v>
      </c>
      <c r="G50" s="180"/>
    </row>
    <row r="51" spans="2:7">
      <c r="B51" s="192" t="s">
        <v>6</v>
      </c>
      <c r="C51" s="193" t="s">
        <v>111</v>
      </c>
      <c r="D51" s="311">
        <v>104.54</v>
      </c>
      <c r="E51" s="289">
        <v>79.87</v>
      </c>
      <c r="G51" s="180"/>
    </row>
    <row r="52" spans="2:7">
      <c r="B52" s="192" t="s">
        <v>8</v>
      </c>
      <c r="C52" s="193" t="s">
        <v>112</v>
      </c>
      <c r="D52" s="311">
        <v>103.63</v>
      </c>
      <c r="E52" s="289">
        <v>98.14</v>
      </c>
    </row>
    <row r="53" spans="2:7" ht="13" thickBot="1">
      <c r="B53" s="196" t="s">
        <v>9</v>
      </c>
      <c r="C53" s="197" t="s">
        <v>41</v>
      </c>
      <c r="D53" s="309">
        <v>98.1</v>
      </c>
      <c r="E53" s="335">
        <v>88.72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7885.2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7885.2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7885.2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7885.2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  <pageSetup paperSize="9" orientation="portrait" horizontalDpi="90" verticalDpi="90" r:id="rId1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 codeName="Arkusz70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14">
      <c r="B5" s="445" t="s">
        <v>1</v>
      </c>
      <c r="C5" s="445"/>
      <c r="D5" s="445"/>
      <c r="E5" s="445"/>
    </row>
    <row r="6" spans="2:12" ht="14">
      <c r="B6" s="446" t="s">
        <v>220</v>
      </c>
      <c r="C6" s="446"/>
      <c r="D6" s="446"/>
      <c r="E6" s="446"/>
    </row>
    <row r="7" spans="2:12" ht="14">
      <c r="B7" s="156"/>
      <c r="C7" s="156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57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44427.360000000001</v>
      </c>
      <c r="E11" s="392">
        <f>SUM(E12:E14)</f>
        <v>21546.61</v>
      </c>
    </row>
    <row r="12" spans="2:12">
      <c r="B12" s="181" t="s">
        <v>4</v>
      </c>
      <c r="C12" s="182" t="s">
        <v>5</v>
      </c>
      <c r="D12" s="393">
        <v>44427.360000000001</v>
      </c>
      <c r="E12" s="394">
        <v>21546.61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44427.360000000001</v>
      </c>
      <c r="E21" s="404">
        <f>E11-E17</f>
        <v>21546.61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  <c r="H25" s="236"/>
    </row>
    <row r="26" spans="2:11" ht="13">
      <c r="B26" s="96" t="s">
        <v>15</v>
      </c>
      <c r="C26" s="97" t="s">
        <v>16</v>
      </c>
      <c r="D26" s="302">
        <v>45751.199999999997</v>
      </c>
      <c r="E26" s="233">
        <f>D21</f>
        <v>44427.360000000001</v>
      </c>
      <c r="G26" s="74"/>
      <c r="H26" s="236"/>
    </row>
    <row r="27" spans="2:11" ht="13">
      <c r="B27" s="8" t="s">
        <v>17</v>
      </c>
      <c r="C27" s="9" t="s">
        <v>108</v>
      </c>
      <c r="D27" s="407">
        <v>-754.19</v>
      </c>
      <c r="E27" s="376">
        <v>-23189.7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0.06</v>
      </c>
      <c r="E28" s="377">
        <v>516.93000000000006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0.06</v>
      </c>
      <c r="E29" s="379">
        <v>516.93000000000006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754.25</v>
      </c>
      <c r="E32" s="377">
        <v>23706.63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22896.21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238.77</v>
      </c>
      <c r="E35" s="379">
        <v>275.43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515.48</v>
      </c>
      <c r="E37" s="379">
        <v>534.99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-569.65</v>
      </c>
      <c r="E40" s="411">
        <v>308.95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44427.359999999993</v>
      </c>
      <c r="E41" s="149">
        <f>E26+E27+E40</f>
        <v>21546.61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172.4768</v>
      </c>
      <c r="E47" s="150">
        <v>169.6413</v>
      </c>
      <c r="G47" s="72"/>
    </row>
    <row r="48" spans="2:10">
      <c r="B48" s="194" t="s">
        <v>6</v>
      </c>
      <c r="C48" s="195" t="s">
        <v>41</v>
      </c>
      <c r="D48" s="311">
        <v>169.6413</v>
      </c>
      <c r="E48" s="336">
        <v>81.730500000000006</v>
      </c>
      <c r="G48" s="72"/>
    </row>
    <row r="49" spans="2:7" ht="13">
      <c r="B49" s="121" t="s">
        <v>23</v>
      </c>
      <c r="C49" s="125" t="s">
        <v>110</v>
      </c>
      <c r="D49" s="312"/>
      <c r="E49" s="289"/>
    </row>
    <row r="50" spans="2:7">
      <c r="B50" s="192" t="s">
        <v>4</v>
      </c>
      <c r="C50" s="193" t="s">
        <v>40</v>
      </c>
      <c r="D50" s="311">
        <v>265.26</v>
      </c>
      <c r="E50" s="289">
        <v>261.89</v>
      </c>
      <c r="G50" s="180"/>
    </row>
    <row r="51" spans="2:7">
      <c r="B51" s="192" t="s">
        <v>6</v>
      </c>
      <c r="C51" s="193" t="s">
        <v>111</v>
      </c>
      <c r="D51" s="311">
        <v>261.61</v>
      </c>
      <c r="E51" s="289">
        <v>251.25</v>
      </c>
      <c r="G51" s="180"/>
    </row>
    <row r="52" spans="2:7">
      <c r="B52" s="192" t="s">
        <v>8</v>
      </c>
      <c r="C52" s="193" t="s">
        <v>112</v>
      </c>
      <c r="D52" s="311">
        <v>268.04000000000002</v>
      </c>
      <c r="E52" s="289">
        <v>263.76</v>
      </c>
    </row>
    <row r="53" spans="2:7" ht="13" thickBot="1">
      <c r="B53" s="196" t="s">
        <v>9</v>
      </c>
      <c r="C53" s="197" t="s">
        <v>41</v>
      </c>
      <c r="D53" s="309">
        <v>261.89</v>
      </c>
      <c r="E53" s="335">
        <v>263.63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21546.61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21546.61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21546.61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21546.61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 codeName="Arkusz71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9.7265625" customWidth="1"/>
    <col min="12" max="12" width="12.453125" bestFit="1" customWidth="1"/>
  </cols>
  <sheetData>
    <row r="1" spans="2:12" customFormat="1">
      <c r="B1" s="1"/>
      <c r="C1" s="1"/>
      <c r="D1" s="2"/>
      <c r="E1" s="2"/>
    </row>
    <row r="2" spans="2:12" customFormat="1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customFormat="1" ht="15.5">
      <c r="B3" s="444" t="s">
        <v>256</v>
      </c>
      <c r="C3" s="444"/>
      <c r="D3" s="444"/>
      <c r="E3" s="444"/>
      <c r="H3" s="162"/>
      <c r="I3" s="162"/>
      <c r="J3" s="164"/>
    </row>
    <row r="4" spans="2:12" customFormat="1" ht="14">
      <c r="B4" s="148"/>
      <c r="C4" s="148"/>
      <c r="D4" s="148"/>
      <c r="E4" s="148"/>
      <c r="H4" s="161"/>
      <c r="I4" s="161"/>
      <c r="J4" s="164"/>
    </row>
    <row r="5" spans="2:12" customFormat="1" ht="14">
      <c r="B5" s="445" t="s">
        <v>1</v>
      </c>
      <c r="C5" s="445"/>
      <c r="D5" s="445"/>
      <c r="E5" s="445"/>
    </row>
    <row r="6" spans="2:12" customFormat="1" ht="14.25" customHeight="1">
      <c r="B6" s="446" t="s">
        <v>167</v>
      </c>
      <c r="C6" s="446"/>
      <c r="D6" s="446"/>
      <c r="E6" s="446"/>
    </row>
    <row r="7" spans="2:12" customFormat="1" ht="14">
      <c r="B7" s="156"/>
      <c r="C7" s="156"/>
      <c r="D7" s="296"/>
      <c r="E7" s="296"/>
    </row>
    <row r="8" spans="2:12" customFormat="1" ht="13.5">
      <c r="B8" s="448" t="s">
        <v>18</v>
      </c>
      <c r="C8" s="454"/>
      <c r="D8" s="454"/>
      <c r="E8" s="454"/>
    </row>
    <row r="9" spans="2:12" customFormat="1" ht="16" thickBot="1">
      <c r="B9" s="447" t="s">
        <v>100</v>
      </c>
      <c r="C9" s="447"/>
      <c r="D9" s="447"/>
      <c r="E9" s="447"/>
    </row>
    <row r="10" spans="2:12" customFormat="1" ht="13.5" thickBot="1">
      <c r="B10" s="157"/>
      <c r="C10" s="76" t="s">
        <v>2</v>
      </c>
      <c r="D10" s="274" t="s">
        <v>251</v>
      </c>
      <c r="E10" s="245" t="s">
        <v>255</v>
      </c>
    </row>
    <row r="11" spans="2:12" customFormat="1" ht="13">
      <c r="B11" s="91" t="s">
        <v>3</v>
      </c>
      <c r="C11" s="129" t="s">
        <v>106</v>
      </c>
      <c r="D11" s="391">
        <v>38533.43</v>
      </c>
      <c r="E11" s="392">
        <f>SUM(E12:E14)</f>
        <v>31553.91</v>
      </c>
    </row>
    <row r="12" spans="2:12" customFormat="1">
      <c r="B12" s="181" t="s">
        <v>4</v>
      </c>
      <c r="C12" s="182" t="s">
        <v>5</v>
      </c>
      <c r="D12" s="393">
        <v>38533.43</v>
      </c>
      <c r="E12" s="394">
        <v>31553.91</v>
      </c>
    </row>
    <row r="13" spans="2:12" customFormat="1">
      <c r="B13" s="181" t="s">
        <v>6</v>
      </c>
      <c r="C13" s="183" t="s">
        <v>7</v>
      </c>
      <c r="D13" s="395">
        <v>0</v>
      </c>
      <c r="E13" s="396">
        <v>0</v>
      </c>
    </row>
    <row r="14" spans="2:12" customFormat="1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 customFormat="1">
      <c r="B15" s="181" t="s">
        <v>103</v>
      </c>
      <c r="C15" s="183" t="s">
        <v>11</v>
      </c>
      <c r="D15" s="395">
        <v>0</v>
      </c>
      <c r="E15" s="396">
        <v>0</v>
      </c>
    </row>
    <row r="16" spans="2:12" customFormat="1">
      <c r="B16" s="184" t="s">
        <v>104</v>
      </c>
      <c r="C16" s="185" t="s">
        <v>12</v>
      </c>
      <c r="D16" s="397">
        <v>0</v>
      </c>
      <c r="E16" s="398">
        <v>0</v>
      </c>
    </row>
    <row r="17" spans="2:11" customFormat="1" ht="13">
      <c r="B17" s="8" t="s">
        <v>13</v>
      </c>
      <c r="C17" s="10" t="s">
        <v>65</v>
      </c>
      <c r="D17" s="399">
        <v>0</v>
      </c>
      <c r="E17" s="400">
        <v>0</v>
      </c>
    </row>
    <row r="18" spans="2:11" customFormat="1">
      <c r="B18" s="181" t="s">
        <v>4</v>
      </c>
      <c r="C18" s="182" t="s">
        <v>11</v>
      </c>
      <c r="D18" s="397">
        <v>0</v>
      </c>
      <c r="E18" s="398">
        <v>0</v>
      </c>
    </row>
    <row r="19" spans="2:11" customFormat="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customFormat="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customFormat="1" ht="13.5" thickBot="1">
      <c r="B21" s="456" t="s">
        <v>107</v>
      </c>
      <c r="C21" s="457"/>
      <c r="D21" s="403">
        <v>38533.43</v>
      </c>
      <c r="E21" s="404">
        <f>E11-E17</f>
        <v>31553.91</v>
      </c>
      <c r="F21" s="77"/>
      <c r="G21" s="77"/>
      <c r="H21" s="168"/>
      <c r="J21" s="226"/>
      <c r="K21" s="168"/>
    </row>
    <row r="22" spans="2:11" customFormat="1">
      <c r="B22" s="3"/>
      <c r="C22" s="6"/>
      <c r="D22" s="7"/>
      <c r="E22" s="7"/>
      <c r="G22" s="72"/>
    </row>
    <row r="23" spans="2:11" customFormat="1" ht="13.5">
      <c r="B23" s="448" t="s">
        <v>101</v>
      </c>
      <c r="C23" s="458"/>
      <c r="D23" s="458"/>
      <c r="E23" s="458"/>
      <c r="G23" s="72"/>
    </row>
    <row r="24" spans="2:11" customFormat="1" ht="15.75" customHeight="1" thickBot="1">
      <c r="B24" s="447" t="s">
        <v>102</v>
      </c>
      <c r="C24" s="459"/>
      <c r="D24" s="459"/>
      <c r="E24" s="459"/>
    </row>
    <row r="25" spans="2:11" customFormat="1" ht="13.5" thickBot="1">
      <c r="B25" s="219"/>
      <c r="C25" s="188" t="s">
        <v>2</v>
      </c>
      <c r="D25" s="274" t="s">
        <v>251</v>
      </c>
      <c r="E25" s="245" t="s">
        <v>255</v>
      </c>
    </row>
    <row r="26" spans="2:11" customFormat="1" ht="13">
      <c r="B26" s="96" t="s">
        <v>15</v>
      </c>
      <c r="C26" s="97" t="s">
        <v>16</v>
      </c>
      <c r="D26" s="405">
        <v>40895.61</v>
      </c>
      <c r="E26" s="406">
        <f>D21</f>
        <v>38533.43</v>
      </c>
      <c r="G26" s="74"/>
    </row>
    <row r="27" spans="2:11" customFormat="1" ht="13">
      <c r="B27" s="8" t="s">
        <v>17</v>
      </c>
      <c r="C27" s="9" t="s">
        <v>108</v>
      </c>
      <c r="D27" s="407">
        <v>-455.31</v>
      </c>
      <c r="E27" s="376">
        <v>-154.87</v>
      </c>
      <c r="F27" s="72"/>
      <c r="G27" s="74"/>
      <c r="H27" s="242"/>
      <c r="I27" s="72"/>
      <c r="J27" s="74"/>
    </row>
    <row r="28" spans="2:11" customFormat="1" ht="13">
      <c r="B28" s="8" t="s">
        <v>18</v>
      </c>
      <c r="C28" s="9" t="s">
        <v>19</v>
      </c>
      <c r="D28" s="407">
        <v>0</v>
      </c>
      <c r="E28" s="377">
        <v>234.78</v>
      </c>
      <c r="F28" s="72"/>
      <c r="G28" s="72"/>
      <c r="H28" s="242"/>
      <c r="I28" s="72"/>
      <c r="J28" s="74"/>
    </row>
    <row r="29" spans="2:11" customFormat="1" ht="13">
      <c r="B29" s="189" t="s">
        <v>4</v>
      </c>
      <c r="C29" s="182" t="s">
        <v>20</v>
      </c>
      <c r="D29" s="408">
        <v>0</v>
      </c>
      <c r="E29" s="379">
        <v>234.78</v>
      </c>
      <c r="F29" s="72"/>
      <c r="G29" s="72"/>
      <c r="H29" s="242"/>
      <c r="I29" s="72"/>
      <c r="J29" s="74"/>
    </row>
    <row r="30" spans="2:11" customFormat="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customFormat="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customFormat="1" ht="13">
      <c r="B32" s="93" t="s">
        <v>23</v>
      </c>
      <c r="C32" s="10" t="s">
        <v>24</v>
      </c>
      <c r="D32" s="407">
        <v>455.31</v>
      </c>
      <c r="E32" s="377">
        <v>389.65000000000003</v>
      </c>
      <c r="F32" s="72"/>
      <c r="G32" s="74"/>
      <c r="H32" s="242"/>
      <c r="I32" s="72"/>
      <c r="J32" s="74"/>
    </row>
    <row r="33" spans="2:10" customFormat="1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72"/>
      <c r="H33" s="242"/>
      <c r="I33" s="72"/>
      <c r="J33" s="74"/>
    </row>
    <row r="34" spans="2:10" customFormat="1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customFormat="1" ht="13">
      <c r="B35" s="189" t="s">
        <v>8</v>
      </c>
      <c r="C35" s="182" t="s">
        <v>27</v>
      </c>
      <c r="D35" s="408">
        <v>117.16</v>
      </c>
      <c r="E35" s="379">
        <v>121.58</v>
      </c>
      <c r="F35" s="72"/>
      <c r="G35" s="72"/>
      <c r="H35" s="242"/>
      <c r="I35" s="72"/>
      <c r="J35" s="74"/>
    </row>
    <row r="36" spans="2:10" customFormat="1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customFormat="1" ht="25.5">
      <c r="B37" s="189" t="s">
        <v>29</v>
      </c>
      <c r="C37" s="182" t="s">
        <v>30</v>
      </c>
      <c r="D37" s="408">
        <v>338.15000000000003</v>
      </c>
      <c r="E37" s="379">
        <v>268.07</v>
      </c>
      <c r="F37" s="72"/>
      <c r="G37" s="72"/>
      <c r="H37" s="242"/>
      <c r="I37" s="72"/>
      <c r="J37" s="74"/>
    </row>
    <row r="38" spans="2:10" customFormat="1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customFormat="1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72"/>
      <c r="H39" s="242"/>
      <c r="I39" s="72"/>
      <c r="J39" s="74"/>
    </row>
    <row r="40" spans="2:10" customFormat="1" ht="13.5" thickBot="1">
      <c r="B40" s="98" t="s">
        <v>35</v>
      </c>
      <c r="C40" s="99" t="s">
        <v>36</v>
      </c>
      <c r="D40" s="410">
        <v>-1906.87</v>
      </c>
      <c r="E40" s="411">
        <v>-6824.65</v>
      </c>
      <c r="G40" s="74"/>
    </row>
    <row r="41" spans="2:10" customFormat="1" ht="13.5" thickBot="1">
      <c r="B41" s="100" t="s">
        <v>37</v>
      </c>
      <c r="C41" s="101" t="s">
        <v>38</v>
      </c>
      <c r="D41" s="412">
        <f>D26+D27+D40</f>
        <v>38533.43</v>
      </c>
      <c r="E41" s="404">
        <f>E26+E27+E40</f>
        <v>31553.909999999996</v>
      </c>
      <c r="F41" s="77"/>
      <c r="G41" s="74"/>
    </row>
    <row r="42" spans="2:10" customFormat="1" ht="13">
      <c r="B42" s="94"/>
      <c r="C42" s="94"/>
      <c r="D42" s="95"/>
      <c r="E42" s="95"/>
      <c r="F42" s="77"/>
      <c r="G42" s="67"/>
    </row>
    <row r="43" spans="2:10" customFormat="1" ht="13.5">
      <c r="B43" s="449" t="s">
        <v>60</v>
      </c>
      <c r="C43" s="450"/>
      <c r="D43" s="450"/>
      <c r="E43" s="450"/>
      <c r="G43" s="72"/>
    </row>
    <row r="44" spans="2:10" customFormat="1" ht="18" customHeight="1" thickBot="1">
      <c r="B44" s="447" t="s">
        <v>118</v>
      </c>
      <c r="C44" s="451"/>
      <c r="D44" s="451"/>
      <c r="E44" s="451"/>
      <c r="G44" s="72"/>
    </row>
    <row r="45" spans="2:10" customFormat="1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customFormat="1" ht="13">
      <c r="B46" s="12" t="s">
        <v>18</v>
      </c>
      <c r="C46" s="29" t="s">
        <v>109</v>
      </c>
      <c r="D46" s="102"/>
      <c r="E46" s="27"/>
      <c r="G46" s="72"/>
    </row>
    <row r="47" spans="2:10" customFormat="1">
      <c r="B47" s="192" t="s">
        <v>4</v>
      </c>
      <c r="C47" s="193" t="s">
        <v>40</v>
      </c>
      <c r="D47" s="311">
        <v>910.20719999999994</v>
      </c>
      <c r="E47" s="150">
        <v>899.89329999999995</v>
      </c>
      <c r="G47" s="72"/>
    </row>
    <row r="48" spans="2:10" customFormat="1">
      <c r="B48" s="194" t="s">
        <v>6</v>
      </c>
      <c r="C48" s="195" t="s">
        <v>41</v>
      </c>
      <c r="D48" s="311">
        <v>899.89329999999995</v>
      </c>
      <c r="E48" s="334">
        <v>895.40030000000002</v>
      </c>
      <c r="G48" s="72"/>
    </row>
    <row r="49" spans="2:7" customFormat="1" ht="13">
      <c r="B49" s="121" t="s">
        <v>23</v>
      </c>
      <c r="C49" s="125" t="s">
        <v>110</v>
      </c>
      <c r="D49" s="312"/>
      <c r="E49" s="292"/>
    </row>
    <row r="50" spans="2:7" customFormat="1">
      <c r="B50" s="192" t="s">
        <v>4</v>
      </c>
      <c r="C50" s="193" t="s">
        <v>40</v>
      </c>
      <c r="D50" s="311">
        <v>44.93</v>
      </c>
      <c r="E50" s="150">
        <v>42.82</v>
      </c>
      <c r="G50" s="180"/>
    </row>
    <row r="51" spans="2:7" customFormat="1">
      <c r="B51" s="192" t="s">
        <v>6</v>
      </c>
      <c r="C51" s="193" t="s">
        <v>111</v>
      </c>
      <c r="D51" s="311">
        <v>42.32</v>
      </c>
      <c r="E51" s="150">
        <v>31.88</v>
      </c>
      <c r="G51" s="180"/>
    </row>
    <row r="52" spans="2:7" customFormat="1">
      <c r="B52" s="192" t="s">
        <v>8</v>
      </c>
      <c r="C52" s="193" t="s">
        <v>112</v>
      </c>
      <c r="D52" s="311">
        <v>45.87</v>
      </c>
      <c r="E52" s="150">
        <v>42.9</v>
      </c>
    </row>
    <row r="53" spans="2:7" customFormat="1" ht="13" thickBot="1">
      <c r="B53" s="196" t="s">
        <v>9</v>
      </c>
      <c r="C53" s="197" t="s">
        <v>41</v>
      </c>
      <c r="D53" s="309">
        <v>42.82</v>
      </c>
      <c r="E53" s="335">
        <v>35.24</v>
      </c>
    </row>
    <row r="54" spans="2:7" customFormat="1">
      <c r="B54" s="110"/>
      <c r="C54" s="111"/>
      <c r="D54" s="112"/>
      <c r="E54" s="112"/>
    </row>
    <row r="55" spans="2:7" customFormat="1" ht="13.5">
      <c r="B55" s="449" t="s">
        <v>62</v>
      </c>
      <c r="C55" s="454"/>
      <c r="D55" s="454"/>
      <c r="E55" s="454"/>
    </row>
    <row r="56" spans="2:7" customFormat="1" ht="14" thickBot="1">
      <c r="B56" s="447" t="s">
        <v>113</v>
      </c>
      <c r="C56" s="455"/>
      <c r="D56" s="455"/>
      <c r="E56" s="455"/>
    </row>
    <row r="57" spans="2:7" customFormat="1" ht="21.5" thickBot="1">
      <c r="B57" s="442" t="s">
        <v>42</v>
      </c>
      <c r="C57" s="443"/>
      <c r="D57" s="17" t="s">
        <v>119</v>
      </c>
      <c r="E57" s="18" t="s">
        <v>114</v>
      </c>
    </row>
    <row r="58" spans="2:7" customFormat="1" ht="13">
      <c r="B58" s="19" t="s">
        <v>18</v>
      </c>
      <c r="C58" s="127" t="s">
        <v>43</v>
      </c>
      <c r="D58" s="128">
        <f>D64</f>
        <v>31553.91</v>
      </c>
      <c r="E58" s="30">
        <f>D58/E21</f>
        <v>1</v>
      </c>
    </row>
    <row r="59" spans="2:7" customFormat="1" ht="25">
      <c r="B59" s="124" t="s">
        <v>4</v>
      </c>
      <c r="C59" s="21" t="s">
        <v>44</v>
      </c>
      <c r="D59" s="80">
        <v>0</v>
      </c>
      <c r="E59" s="81">
        <v>0</v>
      </c>
    </row>
    <row r="60" spans="2:7" customFormat="1" ht="25">
      <c r="B60" s="103" t="s">
        <v>6</v>
      </c>
      <c r="C60" s="14" t="s">
        <v>45</v>
      </c>
      <c r="D60" s="78">
        <v>0</v>
      </c>
      <c r="E60" s="79">
        <v>0</v>
      </c>
    </row>
    <row r="61" spans="2:7" customFormat="1">
      <c r="B61" s="103" t="s">
        <v>8</v>
      </c>
      <c r="C61" s="14" t="s">
        <v>46</v>
      </c>
      <c r="D61" s="78">
        <v>0</v>
      </c>
      <c r="E61" s="79">
        <v>0</v>
      </c>
    </row>
    <row r="62" spans="2:7" customFormat="1">
      <c r="B62" s="103" t="s">
        <v>9</v>
      </c>
      <c r="C62" s="14" t="s">
        <v>47</v>
      </c>
      <c r="D62" s="78">
        <v>0</v>
      </c>
      <c r="E62" s="79">
        <v>0</v>
      </c>
    </row>
    <row r="63" spans="2:7" customFormat="1">
      <c r="B63" s="103" t="s">
        <v>29</v>
      </c>
      <c r="C63" s="14" t="s">
        <v>48</v>
      </c>
      <c r="D63" s="78">
        <v>0</v>
      </c>
      <c r="E63" s="79">
        <v>0</v>
      </c>
    </row>
    <row r="64" spans="2:7" customFormat="1">
      <c r="B64" s="124" t="s">
        <v>31</v>
      </c>
      <c r="C64" s="21" t="s">
        <v>49</v>
      </c>
      <c r="D64" s="80">
        <f>E21</f>
        <v>31553.91</v>
      </c>
      <c r="E64" s="81">
        <f>E58</f>
        <v>1</v>
      </c>
    </row>
    <row r="65" spans="2:5" customFormat="1">
      <c r="B65" s="124" t="s">
        <v>33</v>
      </c>
      <c r="C65" s="21" t="s">
        <v>115</v>
      </c>
      <c r="D65" s="80">
        <v>0</v>
      </c>
      <c r="E65" s="81">
        <v>0</v>
      </c>
    </row>
    <row r="66" spans="2:5" customFormat="1">
      <c r="B66" s="124" t="s">
        <v>50</v>
      </c>
      <c r="C66" s="21" t="s">
        <v>51</v>
      </c>
      <c r="D66" s="80">
        <v>0</v>
      </c>
      <c r="E66" s="81">
        <v>0</v>
      </c>
    </row>
    <row r="67" spans="2:5" customFormat="1">
      <c r="B67" s="103" t="s">
        <v>52</v>
      </c>
      <c r="C67" s="14" t="s">
        <v>53</v>
      </c>
      <c r="D67" s="78">
        <v>0</v>
      </c>
      <c r="E67" s="79">
        <v>0</v>
      </c>
    </row>
    <row r="68" spans="2:5" customFormat="1">
      <c r="B68" s="103" t="s">
        <v>54</v>
      </c>
      <c r="C68" s="14" t="s">
        <v>55</v>
      </c>
      <c r="D68" s="78">
        <v>0</v>
      </c>
      <c r="E68" s="79">
        <v>0</v>
      </c>
    </row>
    <row r="69" spans="2:5" customFormat="1">
      <c r="B69" s="103" t="s">
        <v>56</v>
      </c>
      <c r="C69" s="14" t="s">
        <v>57</v>
      </c>
      <c r="D69" s="238">
        <v>0</v>
      </c>
      <c r="E69" s="79">
        <v>0</v>
      </c>
    </row>
    <row r="70" spans="2:5" customFormat="1">
      <c r="B70" s="130" t="s">
        <v>58</v>
      </c>
      <c r="C70" s="114" t="s">
        <v>59</v>
      </c>
      <c r="D70" s="115">
        <v>0</v>
      </c>
      <c r="E70" s="116">
        <v>0</v>
      </c>
    </row>
    <row r="71" spans="2:5" customFormat="1" ht="13">
      <c r="B71" s="131" t="s">
        <v>23</v>
      </c>
      <c r="C71" s="122" t="s">
        <v>61</v>
      </c>
      <c r="D71" s="123">
        <v>0</v>
      </c>
      <c r="E71" s="66">
        <v>0</v>
      </c>
    </row>
    <row r="72" spans="2:5" customFormat="1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customFormat="1" ht="13">
      <c r="B73" s="133" t="s">
        <v>62</v>
      </c>
      <c r="C73" s="23" t="s">
        <v>65</v>
      </c>
      <c r="D73" s="24">
        <v>0</v>
      </c>
      <c r="E73" s="25">
        <v>0</v>
      </c>
    </row>
    <row r="74" spans="2:5" customFormat="1" ht="13">
      <c r="B74" s="131" t="s">
        <v>64</v>
      </c>
      <c r="C74" s="122" t="s">
        <v>66</v>
      </c>
      <c r="D74" s="123">
        <f>D58</f>
        <v>31553.91</v>
      </c>
      <c r="E74" s="66">
        <f>E58+E72-E73</f>
        <v>1</v>
      </c>
    </row>
    <row r="75" spans="2:5" customFormat="1">
      <c r="B75" s="103" t="s">
        <v>4</v>
      </c>
      <c r="C75" s="14" t="s">
        <v>67</v>
      </c>
      <c r="D75" s="78">
        <f>D74</f>
        <v>31553.91</v>
      </c>
      <c r="E75" s="79">
        <f>E74</f>
        <v>1</v>
      </c>
    </row>
    <row r="76" spans="2:5" customFormat="1">
      <c r="B76" s="103" t="s">
        <v>6</v>
      </c>
      <c r="C76" s="14" t="s">
        <v>116</v>
      </c>
      <c r="D76" s="78">
        <v>0</v>
      </c>
      <c r="E76" s="79">
        <v>0</v>
      </c>
    </row>
    <row r="77" spans="2:5" customFormat="1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 customFormat="1">
      <c r="B78" s="1"/>
      <c r="C78" s="1"/>
      <c r="D78" s="2"/>
      <c r="E78" s="2"/>
    </row>
    <row r="79" spans="2:5" customFormat="1">
      <c r="B79" s="1"/>
      <c r="C79" s="1"/>
      <c r="D79" s="2"/>
      <c r="E79" s="2"/>
    </row>
    <row r="80" spans="2:5" customFormat="1">
      <c r="B80" s="1"/>
      <c r="C80" s="1"/>
      <c r="D80" s="2"/>
      <c r="E80" s="2"/>
    </row>
    <row r="81" spans="2:5" customFormat="1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 codeName="Arkusz73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35"/>
      <c r="C4" s="135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235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568198.77</v>
      </c>
      <c r="E11" s="392">
        <f>SUM(E12:E14)</f>
        <v>372968.05</v>
      </c>
    </row>
    <row r="12" spans="2:12">
      <c r="B12" s="181" t="s">
        <v>4</v>
      </c>
      <c r="C12" s="182" t="s">
        <v>5</v>
      </c>
      <c r="D12" s="393">
        <v>568198.77</v>
      </c>
      <c r="E12" s="394">
        <v>372968.05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568198.77</v>
      </c>
      <c r="E21" s="404">
        <f>E11-E17</f>
        <v>372968.05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682369.39</v>
      </c>
      <c r="E26" s="406">
        <f>D21</f>
        <v>568198.77</v>
      </c>
      <c r="G26" s="74"/>
      <c r="H26" s="236"/>
      <c r="I26" s="236"/>
    </row>
    <row r="27" spans="2:11" ht="13">
      <c r="B27" s="8" t="s">
        <v>17</v>
      </c>
      <c r="C27" s="9" t="s">
        <v>108</v>
      </c>
      <c r="D27" s="407">
        <v>-123472.95</v>
      </c>
      <c r="E27" s="376">
        <v>-90295.14</v>
      </c>
      <c r="F27" s="72"/>
      <c r="G27" s="74"/>
      <c r="H27" s="242"/>
      <c r="I27" s="242"/>
      <c r="J27" s="74"/>
    </row>
    <row r="28" spans="2:11" ht="13">
      <c r="B28" s="8" t="s">
        <v>18</v>
      </c>
      <c r="C28" s="9" t="s">
        <v>19</v>
      </c>
      <c r="D28" s="407">
        <v>100083.99</v>
      </c>
      <c r="E28" s="377">
        <v>7.61</v>
      </c>
      <c r="F28" s="72"/>
      <c r="G28" s="72"/>
      <c r="H28" s="242"/>
      <c r="I28" s="24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24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242"/>
      <c r="J30" s="74"/>
    </row>
    <row r="31" spans="2:11" ht="13">
      <c r="B31" s="189" t="s">
        <v>8</v>
      </c>
      <c r="C31" s="182" t="s">
        <v>22</v>
      </c>
      <c r="D31" s="408">
        <v>100083.99</v>
      </c>
      <c r="E31" s="379">
        <v>7.61</v>
      </c>
      <c r="F31" s="72"/>
      <c r="G31" s="72"/>
      <c r="H31" s="242"/>
      <c r="I31" s="242"/>
      <c r="J31" s="74"/>
    </row>
    <row r="32" spans="2:11" ht="13">
      <c r="B32" s="93" t="s">
        <v>23</v>
      </c>
      <c r="C32" s="10" t="s">
        <v>24</v>
      </c>
      <c r="D32" s="407">
        <v>223556.94</v>
      </c>
      <c r="E32" s="377">
        <v>90302.75</v>
      </c>
      <c r="F32" s="72"/>
      <c r="G32" s="74"/>
      <c r="H32" s="242"/>
      <c r="I32" s="242"/>
      <c r="J32" s="74"/>
    </row>
    <row r="33" spans="2:10" ht="13">
      <c r="B33" s="189" t="s">
        <v>4</v>
      </c>
      <c r="C33" s="182" t="s">
        <v>25</v>
      </c>
      <c r="D33" s="408">
        <v>110503.34</v>
      </c>
      <c r="E33" s="379">
        <v>80314.820000000007</v>
      </c>
      <c r="F33" s="72"/>
      <c r="G33" s="72"/>
      <c r="H33" s="242"/>
      <c r="I33" s="24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242"/>
      <c r="J34" s="74"/>
    </row>
    <row r="35" spans="2:10" ht="13">
      <c r="B35" s="189" t="s">
        <v>8</v>
      </c>
      <c r="C35" s="182" t="s">
        <v>27</v>
      </c>
      <c r="D35" s="408">
        <v>2093.36</v>
      </c>
      <c r="E35" s="379">
        <v>2609.89</v>
      </c>
      <c r="F35" s="72"/>
      <c r="G35" s="72"/>
      <c r="H35" s="242"/>
      <c r="I35" s="24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242"/>
      <c r="J36" s="74"/>
    </row>
    <row r="37" spans="2:10" ht="25.5">
      <c r="B37" s="189" t="s">
        <v>29</v>
      </c>
      <c r="C37" s="182" t="s">
        <v>30</v>
      </c>
      <c r="D37" s="408">
        <v>11729.08</v>
      </c>
      <c r="E37" s="379">
        <v>7378.04</v>
      </c>
      <c r="F37" s="72"/>
      <c r="G37" s="72"/>
      <c r="H37" s="242"/>
      <c r="I37" s="24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242"/>
      <c r="J38" s="74"/>
    </row>
    <row r="39" spans="2:10" ht="13">
      <c r="B39" s="190" t="s">
        <v>33</v>
      </c>
      <c r="C39" s="191" t="s">
        <v>34</v>
      </c>
      <c r="D39" s="409">
        <v>99231.16</v>
      </c>
      <c r="E39" s="381">
        <v>0</v>
      </c>
      <c r="F39" s="72"/>
      <c r="G39" s="72"/>
      <c r="H39" s="242"/>
      <c r="I39" s="242"/>
      <c r="J39" s="74"/>
    </row>
    <row r="40" spans="2:10" ht="13.5" thickBot="1">
      <c r="B40" s="98" t="s">
        <v>35</v>
      </c>
      <c r="C40" s="99" t="s">
        <v>36</v>
      </c>
      <c r="D40" s="410">
        <v>9302.33</v>
      </c>
      <c r="E40" s="411">
        <v>-104935.58</v>
      </c>
      <c r="G40" s="74"/>
      <c r="H40" s="236"/>
      <c r="I40" s="236"/>
    </row>
    <row r="41" spans="2:10" ht="13.5" thickBot="1">
      <c r="B41" s="100" t="s">
        <v>37</v>
      </c>
      <c r="C41" s="101" t="s">
        <v>38</v>
      </c>
      <c r="D41" s="412">
        <f>D26+D27+D40</f>
        <v>568198.77</v>
      </c>
      <c r="E41" s="404">
        <f>E26+E27+E40</f>
        <v>372968.05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1062.037</v>
      </c>
      <c r="E47" s="150">
        <v>877.22900000000004</v>
      </c>
      <c r="G47" s="72"/>
    </row>
    <row r="48" spans="2:10">
      <c r="B48" s="194" t="s">
        <v>6</v>
      </c>
      <c r="C48" s="195" t="s">
        <v>41</v>
      </c>
      <c r="D48" s="311">
        <v>877.22900000000004</v>
      </c>
      <c r="E48" s="150">
        <v>720.23800000000006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642.51</v>
      </c>
      <c r="E50" s="150">
        <v>647.72</v>
      </c>
      <c r="G50" s="180"/>
    </row>
    <row r="51" spans="2:7">
      <c r="B51" s="192" t="s">
        <v>6</v>
      </c>
      <c r="C51" s="193" t="s">
        <v>111</v>
      </c>
      <c r="D51" s="311">
        <v>631.11</v>
      </c>
      <c r="E51" s="150">
        <v>489.47</v>
      </c>
      <c r="G51" s="180"/>
    </row>
    <row r="52" spans="2:7">
      <c r="B52" s="192" t="s">
        <v>8</v>
      </c>
      <c r="C52" s="193" t="s">
        <v>112</v>
      </c>
      <c r="D52" s="311">
        <v>735.7</v>
      </c>
      <c r="E52" s="150">
        <v>654.80000000000007</v>
      </c>
    </row>
    <row r="53" spans="2:7" ht="12.75" customHeight="1" thickBot="1">
      <c r="B53" s="196" t="s">
        <v>9</v>
      </c>
      <c r="C53" s="197" t="s">
        <v>41</v>
      </c>
      <c r="D53" s="309">
        <v>647.72</v>
      </c>
      <c r="E53" s="331">
        <v>517.84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8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372968.05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372968.05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372968.05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372968.05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9055118110236227" right="0.74803149606299213" top="0.55118110236220474" bottom="0.6692913385826772" header="0.51181102362204722" footer="0.51181102362204722"/>
  <pageSetup paperSize="9" scale="44" orientation="portrait" r:id="rId1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 codeName="Arkusz7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35"/>
      <c r="C4" s="135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168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10812935.18</v>
      </c>
      <c r="E11" s="392">
        <f>SUM(E12:E14)</f>
        <v>10123293.83</v>
      </c>
    </row>
    <row r="12" spans="2:12">
      <c r="B12" s="181" t="s">
        <v>4</v>
      </c>
      <c r="C12" s="182" t="s">
        <v>5</v>
      </c>
      <c r="D12" s="393">
        <v>10812935.18</v>
      </c>
      <c r="E12" s="394">
        <v>10123293.83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10812935.18</v>
      </c>
      <c r="E21" s="404">
        <f>E11-E17</f>
        <v>10123293.83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10070311.060000001</v>
      </c>
      <c r="E26" s="406">
        <f>D21</f>
        <v>10812935.18</v>
      </c>
      <c r="G26" s="74"/>
      <c r="H26" s="236"/>
    </row>
    <row r="27" spans="2:11" ht="13">
      <c r="B27" s="8" t="s">
        <v>17</v>
      </c>
      <c r="C27" s="9" t="s">
        <v>108</v>
      </c>
      <c r="D27" s="407">
        <v>-364282.67</v>
      </c>
      <c r="E27" s="376">
        <v>-232307.77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364282.67</v>
      </c>
      <c r="E32" s="377">
        <v>232307.77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177552.81</v>
      </c>
      <c r="E33" s="379">
        <v>71714.38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2061.2600000000002</v>
      </c>
      <c r="E35" s="379">
        <v>1047.6200000000001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167002.16</v>
      </c>
      <c r="E37" s="379">
        <v>159545.76999999999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17666.439999999999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1106906.79</v>
      </c>
      <c r="E40" s="411">
        <v>-457333.58</v>
      </c>
      <c r="G40" s="74"/>
    </row>
    <row r="41" spans="2:10" ht="13.5" thickBot="1">
      <c r="B41" s="100" t="s">
        <v>37</v>
      </c>
      <c r="C41" s="101" t="s">
        <v>38</v>
      </c>
      <c r="D41" s="412">
        <f>D26+D27+D40</f>
        <v>10812935.18</v>
      </c>
      <c r="E41" s="404">
        <f>E26+E27+E40</f>
        <v>10123293.83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18475.261999999999</v>
      </c>
      <c r="E47" s="150">
        <v>17731.937000000002</v>
      </c>
      <c r="G47" s="72"/>
    </row>
    <row r="48" spans="2:10">
      <c r="B48" s="194" t="s">
        <v>6</v>
      </c>
      <c r="C48" s="195" t="s">
        <v>41</v>
      </c>
      <c r="D48" s="311">
        <v>17731.937000000002</v>
      </c>
      <c r="E48" s="150">
        <v>17332.032999999999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545.07000000000005</v>
      </c>
      <c r="E50" s="150">
        <v>609.79999999999995</v>
      </c>
      <c r="G50" s="180"/>
    </row>
    <row r="51" spans="2:7">
      <c r="B51" s="192" t="s">
        <v>6</v>
      </c>
      <c r="C51" s="193" t="s">
        <v>111</v>
      </c>
      <c r="D51" s="311">
        <v>525.1</v>
      </c>
      <c r="E51" s="150">
        <v>507.5</v>
      </c>
      <c r="G51" s="180"/>
    </row>
    <row r="52" spans="2:7">
      <c r="B52" s="192" t="s">
        <v>8</v>
      </c>
      <c r="C52" s="193" t="s">
        <v>112</v>
      </c>
      <c r="D52" s="311">
        <v>617.85</v>
      </c>
      <c r="E52" s="150">
        <v>618.29</v>
      </c>
    </row>
    <row r="53" spans="2:7" ht="14.25" customHeight="1" thickBot="1">
      <c r="B53" s="196" t="s">
        <v>9</v>
      </c>
      <c r="C53" s="197" t="s">
        <v>41</v>
      </c>
      <c r="D53" s="309">
        <v>609.79999999999995</v>
      </c>
      <c r="E53" s="331">
        <v>584.08000000000004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8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10123293.83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10123293.83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10123293.83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10123293.83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 codeName="Arkusz7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35"/>
      <c r="C4" s="135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169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67237.53</v>
      </c>
      <c r="E11" s="392">
        <f>SUM(E12:E14)</f>
        <v>65896.22</v>
      </c>
    </row>
    <row r="12" spans="2:12">
      <c r="B12" s="181" t="s">
        <v>4</v>
      </c>
      <c r="C12" s="182" t="s">
        <v>5</v>
      </c>
      <c r="D12" s="393">
        <v>67237.53</v>
      </c>
      <c r="E12" s="394">
        <v>65896.22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67237.53</v>
      </c>
      <c r="E21" s="404">
        <f>E11-E17</f>
        <v>65896.22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114726.67</v>
      </c>
      <c r="E26" s="406">
        <f>D21</f>
        <v>67237.53</v>
      </c>
      <c r="G26" s="74"/>
    </row>
    <row r="27" spans="2:11" ht="13">
      <c r="B27" s="8" t="s">
        <v>17</v>
      </c>
      <c r="C27" s="9" t="s">
        <v>108</v>
      </c>
      <c r="D27" s="407">
        <v>-46747.86</v>
      </c>
      <c r="E27" s="376">
        <v>-1054.24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46747.86</v>
      </c>
      <c r="E32" s="377">
        <v>1054.24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45501.599999999999</v>
      </c>
      <c r="E33" s="379">
        <v>0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44.25</v>
      </c>
      <c r="E35" s="379">
        <v>22.04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1202.01</v>
      </c>
      <c r="E37" s="379">
        <v>1032.2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-741.28</v>
      </c>
      <c r="E40" s="411">
        <v>-287.07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67237.53</v>
      </c>
      <c r="E41" s="404">
        <f>E26+E27+E40</f>
        <v>65896.219999999987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258.96499999999997</v>
      </c>
      <c r="E47" s="150">
        <v>153.59100000000001</v>
      </c>
      <c r="G47" s="72"/>
    </row>
    <row r="48" spans="2:10">
      <c r="B48" s="194" t="s">
        <v>6</v>
      </c>
      <c r="C48" s="195" t="s">
        <v>41</v>
      </c>
      <c r="D48" s="311">
        <v>153.59100000000001</v>
      </c>
      <c r="E48" s="150">
        <v>151.1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443.02</v>
      </c>
      <c r="E50" s="150">
        <v>437.77</v>
      </c>
      <c r="G50" s="180"/>
    </row>
    <row r="51" spans="2:7">
      <c r="B51" s="192" t="s">
        <v>6</v>
      </c>
      <c r="C51" s="193" t="s">
        <v>111</v>
      </c>
      <c r="D51" s="311">
        <v>433.1</v>
      </c>
      <c r="E51" s="150">
        <v>411.66</v>
      </c>
      <c r="G51" s="180"/>
    </row>
    <row r="52" spans="2:7">
      <c r="B52" s="192" t="s">
        <v>8</v>
      </c>
      <c r="C52" s="193" t="s">
        <v>112</v>
      </c>
      <c r="D52" s="311">
        <v>445.25</v>
      </c>
      <c r="E52" s="150">
        <v>438.75</v>
      </c>
    </row>
    <row r="53" spans="2:7" ht="13.5" customHeight="1" thickBot="1">
      <c r="B53" s="196" t="s">
        <v>9</v>
      </c>
      <c r="C53" s="197" t="s">
        <v>41</v>
      </c>
      <c r="D53" s="309">
        <v>437.77</v>
      </c>
      <c r="E53" s="267">
        <v>436.11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65896.22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65896.22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65896.22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65896.22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horizontalDpi="90" verticalDpi="90" r:id="rId1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 codeName="Arkusz7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3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5"/>
      <c r="C4" s="135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170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151619.93</v>
      </c>
      <c r="E11" s="392">
        <f>SUM(E12:E14)</f>
        <v>92534.67</v>
      </c>
    </row>
    <row r="12" spans="2:12">
      <c r="B12" s="181" t="s">
        <v>4</v>
      </c>
      <c r="C12" s="182" t="s">
        <v>5</v>
      </c>
      <c r="D12" s="393">
        <v>151619.93</v>
      </c>
      <c r="E12" s="394">
        <v>92534.67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151619.93</v>
      </c>
      <c r="E21" s="404">
        <f>E11-E17</f>
        <v>92534.67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150999.05000000002</v>
      </c>
      <c r="E26" s="406">
        <f>D21</f>
        <v>151619.93</v>
      </c>
      <c r="G26" s="74"/>
    </row>
    <row r="27" spans="2:11" ht="13">
      <c r="B27" s="8" t="s">
        <v>17</v>
      </c>
      <c r="C27" s="9" t="s">
        <v>108</v>
      </c>
      <c r="D27" s="407">
        <v>-9023.119999999999</v>
      </c>
      <c r="E27" s="376">
        <v>-25374.42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16265</v>
      </c>
      <c r="E28" s="377">
        <v>7525.14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7278.96</v>
      </c>
      <c r="E29" s="379">
        <v>6322.71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8986.0400000000009</v>
      </c>
      <c r="E31" s="379">
        <v>1202.43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25288.12</v>
      </c>
      <c r="E32" s="377">
        <v>32899.56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16823.419999999998</v>
      </c>
      <c r="E33" s="379">
        <v>30543.71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750</v>
      </c>
      <c r="E35" s="379">
        <v>596.37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2656.36</v>
      </c>
      <c r="E37" s="379">
        <v>1759.48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5058.34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9644</v>
      </c>
      <c r="E40" s="411">
        <v>-33710.839999999997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151619.93000000002</v>
      </c>
      <c r="E41" s="404">
        <f>E26+E27+E40</f>
        <v>92534.67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402.83600000000001</v>
      </c>
      <c r="E47" s="150">
        <v>381.40499999999997</v>
      </c>
      <c r="G47" s="275"/>
      <c r="H47" s="153"/>
    </row>
    <row r="48" spans="2:10">
      <c r="B48" s="194" t="s">
        <v>6</v>
      </c>
      <c r="C48" s="195" t="s">
        <v>41</v>
      </c>
      <c r="D48" s="311">
        <v>381.40499999999997</v>
      </c>
      <c r="E48" s="150">
        <v>296.61399999999998</v>
      </c>
      <c r="G48" s="20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374.84</v>
      </c>
      <c r="E50" s="150">
        <v>397.53</v>
      </c>
      <c r="G50" s="180"/>
    </row>
    <row r="51" spans="2:7">
      <c r="B51" s="192" t="s">
        <v>6</v>
      </c>
      <c r="C51" s="193" t="s">
        <v>111</v>
      </c>
      <c r="D51" s="311">
        <v>374.84</v>
      </c>
      <c r="E51" s="150">
        <v>268.58999999999997</v>
      </c>
      <c r="G51" s="180"/>
    </row>
    <row r="52" spans="2:7">
      <c r="B52" s="192" t="s">
        <v>8</v>
      </c>
      <c r="C52" s="193" t="s">
        <v>112</v>
      </c>
      <c r="D52" s="311">
        <v>424.32</v>
      </c>
      <c r="E52" s="150">
        <v>403.48</v>
      </c>
    </row>
    <row r="53" spans="2:7" ht="13.5" customHeight="1" thickBot="1">
      <c r="B53" s="196" t="s">
        <v>9</v>
      </c>
      <c r="C53" s="197" t="s">
        <v>41</v>
      </c>
      <c r="D53" s="309">
        <v>397.53</v>
      </c>
      <c r="E53" s="267">
        <v>311.97000000000003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92534.67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92534.67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92534.67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92534.67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 codeName="Arkusz7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5.269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5"/>
      <c r="C4" s="135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171</v>
      </c>
      <c r="C6" s="446"/>
      <c r="D6" s="446"/>
      <c r="E6" s="446"/>
    </row>
    <row r="7" spans="2:12" ht="14">
      <c r="B7" s="134"/>
      <c r="C7" s="134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6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449585.2</v>
      </c>
      <c r="E11" s="392">
        <f>SUM(E12:E14)</f>
        <v>410869.54</v>
      </c>
    </row>
    <row r="12" spans="2:12">
      <c r="B12" s="181" t="s">
        <v>4</v>
      </c>
      <c r="C12" s="182" t="s">
        <v>5</v>
      </c>
      <c r="D12" s="393">
        <v>449585.2</v>
      </c>
      <c r="E12" s="394">
        <v>410869.54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449585.2</v>
      </c>
      <c r="E21" s="404">
        <f>E11-E17</f>
        <v>410869.54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  <c r="K22" s="67"/>
    </row>
    <row r="23" spans="2:11" ht="13.5">
      <c r="B23" s="448" t="s">
        <v>101</v>
      </c>
      <c r="C23" s="458"/>
      <c r="D23" s="458"/>
      <c r="E23" s="458"/>
      <c r="G23" s="161"/>
    </row>
    <row r="24" spans="2:11" ht="15.75" customHeight="1" thickBot="1">
      <c r="B24" s="447" t="s">
        <v>102</v>
      </c>
      <c r="C24" s="459"/>
      <c r="D24" s="459"/>
      <c r="E24" s="459"/>
      <c r="G24" s="72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574270.69999999995</v>
      </c>
      <c r="E26" s="406">
        <f>D21</f>
        <v>449585.2</v>
      </c>
      <c r="G26" s="74"/>
    </row>
    <row r="27" spans="2:11" ht="13">
      <c r="B27" s="8" t="s">
        <v>17</v>
      </c>
      <c r="C27" s="9" t="s">
        <v>108</v>
      </c>
      <c r="D27" s="407">
        <v>-75641.289999999994</v>
      </c>
      <c r="E27" s="376">
        <v>-2481.0299999999988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8823.34</v>
      </c>
      <c r="E28" s="377">
        <v>9159.2400000000016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8705.67</v>
      </c>
      <c r="E29" s="379">
        <v>8287.2000000000007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117.67</v>
      </c>
      <c r="E31" s="379">
        <v>872.04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84464.63</v>
      </c>
      <c r="E32" s="377">
        <v>11640.27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74543.58</v>
      </c>
      <c r="E33" s="379">
        <v>2877.8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978.37</v>
      </c>
      <c r="E35" s="379">
        <v>1192.1300000000001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8925.19</v>
      </c>
      <c r="E37" s="379">
        <v>6863.96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17.489999999999995</v>
      </c>
      <c r="E39" s="381">
        <v>706.38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-49044.21</v>
      </c>
      <c r="E40" s="411">
        <v>-36234.629999999997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449585.19999999995</v>
      </c>
      <c r="E41" s="404">
        <f>E26+E27+E40</f>
        <v>410869.54000000004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1817.7150000000001</v>
      </c>
      <c r="E47" s="150">
        <v>1568.9590000000001</v>
      </c>
      <c r="G47" s="72"/>
      <c r="H47" s="160"/>
    </row>
    <row r="48" spans="2:10">
      <c r="B48" s="194" t="s">
        <v>6</v>
      </c>
      <c r="C48" s="195" t="s">
        <v>41</v>
      </c>
      <c r="D48" s="311">
        <v>1568.9590000000001</v>
      </c>
      <c r="E48" s="150">
        <v>1559.2180000000001</v>
      </c>
      <c r="G48" s="20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315.93</v>
      </c>
      <c r="E50" s="150">
        <v>286.55</v>
      </c>
      <c r="G50" s="180"/>
    </row>
    <row r="51" spans="2:7">
      <c r="B51" s="192" t="s">
        <v>6</v>
      </c>
      <c r="C51" s="193" t="s">
        <v>111</v>
      </c>
      <c r="D51" s="311">
        <v>286.38</v>
      </c>
      <c r="E51" s="150">
        <v>241.18</v>
      </c>
      <c r="G51" s="180"/>
    </row>
    <row r="52" spans="2:7">
      <c r="B52" s="192" t="s">
        <v>8</v>
      </c>
      <c r="C52" s="193" t="s">
        <v>112</v>
      </c>
      <c r="D52" s="311">
        <v>317.18</v>
      </c>
      <c r="E52" s="150">
        <v>288.66000000000003</v>
      </c>
    </row>
    <row r="53" spans="2:7" ht="14.25" customHeight="1" thickBot="1">
      <c r="B53" s="196" t="s">
        <v>9</v>
      </c>
      <c r="C53" s="197" t="s">
        <v>41</v>
      </c>
      <c r="D53" s="309">
        <v>286.55</v>
      </c>
      <c r="E53" s="267">
        <v>263.51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410869.54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410869.54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410869.54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410869.54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000000000000004" right="0.75" top="0.56000000000000005" bottom="0.47" header="0.5" footer="0.5"/>
  <pageSetup paperSize="9" scale="70" orientation="portrait" r:id="rId1"/>
  <headerFooter alignWithMargins="0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 codeName="Arkusz7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0.453125" customWidth="1"/>
    <col min="9" max="9" width="13.26953125" customWidth="1"/>
    <col min="10" max="10" width="13.54296875" customWidth="1"/>
    <col min="11" max="11" width="13.179687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9"/>
      <c r="C4" s="139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236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129" t="s">
        <v>106</v>
      </c>
      <c r="D11" s="391">
        <v>221893.01</v>
      </c>
      <c r="E11" s="392">
        <f>SUM(E12:E14)</f>
        <v>172325.31</v>
      </c>
    </row>
    <row r="12" spans="2:12">
      <c r="B12" s="181" t="s">
        <v>4</v>
      </c>
      <c r="C12" s="182" t="s">
        <v>5</v>
      </c>
      <c r="D12" s="393">
        <v>221893.01</v>
      </c>
      <c r="E12" s="394">
        <v>172325.31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221893.01</v>
      </c>
      <c r="E21" s="404">
        <f>E11-E17</f>
        <v>172325.31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163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286476.39</v>
      </c>
      <c r="E26" s="406">
        <f>D21</f>
        <v>221893.01</v>
      </c>
      <c r="G26" s="74"/>
    </row>
    <row r="27" spans="2:11" ht="13">
      <c r="B27" s="8" t="s">
        <v>17</v>
      </c>
      <c r="C27" s="9" t="s">
        <v>108</v>
      </c>
      <c r="D27" s="407">
        <v>-62840.35</v>
      </c>
      <c r="E27" s="376">
        <v>-51171.97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28643.68</v>
      </c>
      <c r="E28" s="377">
        <v>18756.23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23998.86</v>
      </c>
      <c r="E29" s="379">
        <v>18756.23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4644.8200000000006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91484.03</v>
      </c>
      <c r="E32" s="377">
        <v>69928.2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45770.09</v>
      </c>
      <c r="E33" s="379">
        <v>62314.29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2598.21</v>
      </c>
      <c r="E35" s="379">
        <v>2237.46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2905.26</v>
      </c>
      <c r="E37" s="379">
        <v>2381.41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40210.47</v>
      </c>
      <c r="E39" s="381">
        <v>2995.04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-1743.03</v>
      </c>
      <c r="E40" s="411">
        <v>1604.27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221893.01</v>
      </c>
      <c r="E41" s="404">
        <f>E26+E27+E40</f>
        <v>172325.31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  <c r="H42" s="236"/>
    </row>
    <row r="43" spans="2:10" ht="13.5">
      <c r="B43" s="449" t="s">
        <v>60</v>
      </c>
      <c r="C43" s="454"/>
      <c r="D43" s="454"/>
      <c r="E43" s="454"/>
      <c r="G43" s="72"/>
      <c r="H43" s="236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138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1011.998</v>
      </c>
      <c r="E47" s="150">
        <v>790.35799999999995</v>
      </c>
      <c r="G47" s="72"/>
      <c r="H47" s="160"/>
    </row>
    <row r="48" spans="2:10">
      <c r="B48" s="124" t="s">
        <v>6</v>
      </c>
      <c r="C48" s="21" t="s">
        <v>41</v>
      </c>
      <c r="D48" s="311">
        <v>790.35799999999995</v>
      </c>
      <c r="E48" s="150">
        <v>606.52300000000002</v>
      </c>
      <c r="G48" s="16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03" t="s">
        <v>4</v>
      </c>
      <c r="C50" s="14" t="s">
        <v>40</v>
      </c>
      <c r="D50" s="311">
        <v>283.08</v>
      </c>
      <c r="E50" s="150">
        <v>280.75</v>
      </c>
      <c r="G50" s="180"/>
    </row>
    <row r="51" spans="2:7">
      <c r="B51" s="103" t="s">
        <v>6</v>
      </c>
      <c r="C51" s="14" t="s">
        <v>111</v>
      </c>
      <c r="D51" s="311">
        <v>280.23</v>
      </c>
      <c r="E51" s="150">
        <v>272.63</v>
      </c>
      <c r="G51" s="180"/>
    </row>
    <row r="52" spans="2:7">
      <c r="B52" s="103" t="s">
        <v>8</v>
      </c>
      <c r="C52" s="14" t="s">
        <v>112</v>
      </c>
      <c r="D52" s="311">
        <v>283.75</v>
      </c>
      <c r="E52" s="150">
        <v>285.55</v>
      </c>
    </row>
    <row r="53" spans="2:7" ht="13.5" customHeight="1" thickBot="1">
      <c r="B53" s="104" t="s">
        <v>9</v>
      </c>
      <c r="C53" s="16" t="s">
        <v>41</v>
      </c>
      <c r="D53" s="309">
        <v>280.75</v>
      </c>
      <c r="E53" s="267">
        <v>284.12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172325.31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E12</f>
        <v>172325.31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f>E17</f>
        <v>0</v>
      </c>
      <c r="E73" s="25">
        <f>D73/E21</f>
        <v>0</v>
      </c>
    </row>
    <row r="74" spans="2:5" ht="13">
      <c r="B74" s="131" t="s">
        <v>64</v>
      </c>
      <c r="C74" s="122" t="s">
        <v>66</v>
      </c>
      <c r="D74" s="123">
        <f>D58-D73</f>
        <v>172325.31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172325.31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 codeName="Arkusz7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45312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9"/>
      <c r="C4" s="139"/>
      <c r="D4" s="148"/>
      <c r="E4" s="148"/>
    </row>
    <row r="5" spans="2:12" ht="21" customHeight="1">
      <c r="B5" s="445" t="s">
        <v>1</v>
      </c>
      <c r="C5" s="445"/>
      <c r="D5" s="445"/>
      <c r="E5" s="445"/>
      <c r="H5" s="161"/>
      <c r="I5" s="161"/>
      <c r="J5" s="161"/>
    </row>
    <row r="6" spans="2:12" ht="14">
      <c r="B6" s="446" t="s">
        <v>249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89019.76</v>
      </c>
      <c r="E11" s="392">
        <f>SUM(E12:E14)</f>
        <v>48832.7</v>
      </c>
    </row>
    <row r="12" spans="2:12">
      <c r="B12" s="181" t="s">
        <v>4</v>
      </c>
      <c r="C12" s="182" t="s">
        <v>5</v>
      </c>
      <c r="D12" s="393">
        <v>89019.76</v>
      </c>
      <c r="E12" s="394">
        <v>48832.7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89019.76</v>
      </c>
      <c r="E21" s="404">
        <f>E11-E17</f>
        <v>48832.7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163"/>
      <c r="H22" s="161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90440.85</v>
      </c>
      <c r="E26" s="406">
        <f>D21</f>
        <v>89019.76</v>
      </c>
      <c r="G26" s="74"/>
    </row>
    <row r="27" spans="2:11" ht="13">
      <c r="B27" s="8" t="s">
        <v>17</v>
      </c>
      <c r="C27" s="9" t="s">
        <v>108</v>
      </c>
      <c r="D27" s="407">
        <v>-12177.350000000002</v>
      </c>
      <c r="E27" s="376">
        <v>-18520.620000000003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9018.7000000000007</v>
      </c>
      <c r="E28" s="377">
        <v>3814.21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4901.24</v>
      </c>
      <c r="E29" s="379">
        <v>2926.55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4117.46</v>
      </c>
      <c r="E31" s="379">
        <v>887.66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21196.050000000003</v>
      </c>
      <c r="E32" s="377">
        <v>22334.83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15424.57</v>
      </c>
      <c r="E33" s="379">
        <v>21160.720000000001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155.87</v>
      </c>
      <c r="E35" s="379">
        <v>119.94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1370.69</v>
      </c>
      <c r="E37" s="379">
        <v>1054.17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4244.92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10756.26</v>
      </c>
      <c r="E40" s="411">
        <v>-21666.44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89019.76</v>
      </c>
      <c r="E41" s="404">
        <f>E26+E27+E40</f>
        <v>48832.699999999983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393.88900000000001</v>
      </c>
      <c r="E47" s="150">
        <v>345.185</v>
      </c>
      <c r="G47" s="72"/>
      <c r="H47" s="160"/>
    </row>
    <row r="48" spans="2:10">
      <c r="B48" s="194" t="s">
        <v>6</v>
      </c>
      <c r="C48" s="195" t="s">
        <v>41</v>
      </c>
      <c r="D48" s="311">
        <v>345.185</v>
      </c>
      <c r="E48" s="150">
        <v>249.12100000000001</v>
      </c>
      <c r="G48" s="20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229.61</v>
      </c>
      <c r="E50" s="150">
        <v>257.89</v>
      </c>
      <c r="G50" s="180"/>
    </row>
    <row r="51" spans="2:7">
      <c r="B51" s="192" t="s">
        <v>6</v>
      </c>
      <c r="C51" s="193" t="s">
        <v>111</v>
      </c>
      <c r="D51" s="311">
        <v>229.61</v>
      </c>
      <c r="E51" s="150">
        <v>181.58</v>
      </c>
      <c r="G51" s="180"/>
    </row>
    <row r="52" spans="2:7">
      <c r="B52" s="192" t="s">
        <v>8</v>
      </c>
      <c r="C52" s="193" t="s">
        <v>112</v>
      </c>
      <c r="D52" s="311">
        <v>270.22000000000003</v>
      </c>
      <c r="E52" s="150">
        <v>258.54000000000002</v>
      </c>
    </row>
    <row r="53" spans="2:7" ht="13" thickBot="1">
      <c r="B53" s="196" t="s">
        <v>9</v>
      </c>
      <c r="C53" s="197" t="s">
        <v>41</v>
      </c>
      <c r="D53" s="309">
        <v>257.89</v>
      </c>
      <c r="E53" s="267">
        <v>196.02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48832.7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24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48832.7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48832.7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48832.7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6000000000000005" right="0.75" top="0.53" bottom="0.55000000000000004" header="0.5" footer="0.5"/>
  <pageSetup paperSize="9" scale="70" orientation="portrait" r:id="rId1"/>
  <headerFooter alignWithMargins="0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sheetPr codeName="Arkusz80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2.26953125" customWidth="1"/>
    <col min="9" max="9" width="13.26953125" customWidth="1"/>
    <col min="10" max="10" width="13.54296875" customWidth="1"/>
    <col min="11" max="11" width="17.179687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9"/>
      <c r="C4" s="139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77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25879762.219999999</v>
      </c>
      <c r="E11" s="392">
        <f>SUM(E12:E14)</f>
        <v>20229614.890000001</v>
      </c>
    </row>
    <row r="12" spans="2:12">
      <c r="B12" s="181" t="s">
        <v>4</v>
      </c>
      <c r="C12" s="182" t="s">
        <v>5</v>
      </c>
      <c r="D12" s="393">
        <v>25879762.219999999</v>
      </c>
      <c r="E12" s="394">
        <v>20229614.890000001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25879762.219999999</v>
      </c>
      <c r="E21" s="404">
        <f>E11-E17</f>
        <v>20229614.890000001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163"/>
      <c r="H22" s="161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17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29647958.43</v>
      </c>
      <c r="E26" s="406">
        <f>D21</f>
        <v>25879762.219999999</v>
      </c>
      <c r="G26" s="74"/>
      <c r="H26" s="236"/>
    </row>
    <row r="27" spans="2:11" ht="13">
      <c r="B27" s="8" t="s">
        <v>17</v>
      </c>
      <c r="C27" s="9" t="s">
        <v>108</v>
      </c>
      <c r="D27" s="407">
        <v>-2042425.9</v>
      </c>
      <c r="E27" s="376">
        <v>-2385810.1100000003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1739053.83</v>
      </c>
      <c r="E28" s="377">
        <v>1521033.99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1739053.83</v>
      </c>
      <c r="E29" s="379">
        <v>1521033.99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3781479.73</v>
      </c>
      <c r="E32" s="377">
        <v>3906844.1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3648172.43</v>
      </c>
      <c r="E33" s="379">
        <v>3820849.5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133307.29999999999</v>
      </c>
      <c r="E34" s="379">
        <v>85994.6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0</v>
      </c>
      <c r="E35" s="379">
        <v>0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-1725770.31</v>
      </c>
      <c r="E40" s="411">
        <v>-3264337.22</v>
      </c>
      <c r="G40" s="74"/>
      <c r="H40" s="257"/>
    </row>
    <row r="41" spans="2:10" ht="13.5" thickBot="1">
      <c r="B41" s="100" t="s">
        <v>37</v>
      </c>
      <c r="C41" s="101" t="s">
        <v>38</v>
      </c>
      <c r="D41" s="412">
        <f>D26+D27+D40</f>
        <v>25879762.220000003</v>
      </c>
      <c r="E41" s="404">
        <f>E26+E27+E40</f>
        <v>20229614.890000001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138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1293828.8376</v>
      </c>
      <c r="E47" s="150">
        <v>1204432.5301000001</v>
      </c>
      <c r="G47" s="72"/>
    </row>
    <row r="48" spans="2:10">
      <c r="B48" s="124" t="s">
        <v>6</v>
      </c>
      <c r="C48" s="21" t="s">
        <v>41</v>
      </c>
      <c r="D48" s="311">
        <v>1204432.5301000001</v>
      </c>
      <c r="E48" s="150">
        <v>1084860.7239999999</v>
      </c>
      <c r="G48" s="16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03" t="s">
        <v>4</v>
      </c>
      <c r="C50" s="14" t="s">
        <v>40</v>
      </c>
      <c r="D50" s="311">
        <v>22.914899999999999</v>
      </c>
      <c r="E50" s="150">
        <v>21.487100000000002</v>
      </c>
      <c r="G50" s="180"/>
    </row>
    <row r="51" spans="2:7">
      <c r="B51" s="103" t="s">
        <v>6</v>
      </c>
      <c r="C51" s="14" t="s">
        <v>111</v>
      </c>
      <c r="D51" s="311">
        <v>21.329000000000001</v>
      </c>
      <c r="E51" s="150">
        <v>17.306000000000001</v>
      </c>
      <c r="G51" s="180"/>
    </row>
    <row r="52" spans="2:7">
      <c r="B52" s="103" t="s">
        <v>8</v>
      </c>
      <c r="C52" s="14" t="s">
        <v>112</v>
      </c>
      <c r="D52" s="311">
        <v>23.974</v>
      </c>
      <c r="E52" s="150">
        <v>22.6599</v>
      </c>
    </row>
    <row r="53" spans="2:7" ht="13.5" customHeight="1" thickBot="1">
      <c r="B53" s="104" t="s">
        <v>9</v>
      </c>
      <c r="C53" s="16" t="s">
        <v>41</v>
      </c>
      <c r="D53" s="309">
        <v>21.487100000000002</v>
      </c>
      <c r="E53" s="267">
        <v>18.647200000000002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D70</f>
        <v>20229614.890000001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v>0</v>
      </c>
      <c r="E64" s="81"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f>E12</f>
        <v>20229614.890000001</v>
      </c>
      <c r="E70" s="116">
        <f>D70/E21</f>
        <v>1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20229614.890000001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20229614.890000001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6000000000000005" right="0.75" top="0.62" bottom="0.52" header="0.5" footer="0.5"/>
  <pageSetup paperSize="9" scale="70" orientation="portrait" r:id="rId1"/>
  <headerFooter alignWithMargins="0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sheetPr codeName="Arkusz84"/>
  <dimension ref="A1:L81"/>
  <sheetViews>
    <sheetView zoomScale="80" zoomScaleNormal="80" workbookViewId="0">
      <selection activeCell="A14" sqref="A14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269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9"/>
      <c r="C4" s="139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78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129" t="s">
        <v>106</v>
      </c>
      <c r="D11" s="391">
        <v>24167409.27</v>
      </c>
      <c r="E11" s="392">
        <f>SUM(E12:E14)</f>
        <v>18593372.379999999</v>
      </c>
    </row>
    <row r="12" spans="2:12">
      <c r="B12" s="181" t="s">
        <v>4</v>
      </c>
      <c r="C12" s="182" t="s">
        <v>5</v>
      </c>
      <c r="D12" s="393">
        <v>24167409.27</v>
      </c>
      <c r="E12" s="394">
        <v>18593372.379999999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24167409.27</v>
      </c>
      <c r="E21" s="404">
        <f>E11-E17</f>
        <v>18593372.379999999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163"/>
      <c r="H22" s="161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17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27949104.030000001</v>
      </c>
      <c r="E26" s="406">
        <f>D21</f>
        <v>24167409.27</v>
      </c>
      <c r="G26" s="74"/>
      <c r="H26" s="236"/>
    </row>
    <row r="27" spans="2:11" ht="13">
      <c r="B27" s="8" t="s">
        <v>17</v>
      </c>
      <c r="C27" s="9" t="s">
        <v>108</v>
      </c>
      <c r="D27" s="407">
        <v>-2265238.2799999998</v>
      </c>
      <c r="E27" s="376">
        <v>-2151959.8099999996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1631949.9100000001</v>
      </c>
      <c r="E28" s="377">
        <v>1428031.51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1631949.9100000001</v>
      </c>
      <c r="E29" s="379">
        <v>1395152.53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32878.980000000003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3897188.19</v>
      </c>
      <c r="E32" s="377">
        <v>3579991.3199999994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3714018.42</v>
      </c>
      <c r="E33" s="379">
        <v>3405782.82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164097.79</v>
      </c>
      <c r="E34" s="379">
        <v>160320.24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0</v>
      </c>
      <c r="E35" s="379">
        <v>0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19071.98</v>
      </c>
      <c r="E39" s="381">
        <v>13888.26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-1516456.48</v>
      </c>
      <c r="E40" s="411">
        <v>-3422077.08</v>
      </c>
      <c r="G40" s="74"/>
    </row>
    <row r="41" spans="2:10" ht="13.5" thickBot="1">
      <c r="B41" s="100" t="s">
        <v>37</v>
      </c>
      <c r="C41" s="101" t="s">
        <v>38</v>
      </c>
      <c r="D41" s="412">
        <f>D26+D27+D40</f>
        <v>24167409.27</v>
      </c>
      <c r="E41" s="404">
        <f>E26+E27+E40</f>
        <v>18593372.380000003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4"/>
      <c r="D43" s="454"/>
      <c r="E43" s="454"/>
      <c r="G43" s="72"/>
    </row>
    <row r="44" spans="2:10" ht="18" customHeight="1" thickBot="1">
      <c r="B44" s="447" t="s">
        <v>118</v>
      </c>
      <c r="C44" s="455"/>
      <c r="D44" s="455"/>
      <c r="E44" s="455"/>
      <c r="G44" s="72"/>
    </row>
    <row r="45" spans="2:10" ht="13.5" thickBot="1">
      <c r="B45" s="138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03" t="s">
        <v>4</v>
      </c>
      <c r="C47" s="14" t="s">
        <v>40</v>
      </c>
      <c r="D47" s="311">
        <v>1086178.2413000001</v>
      </c>
      <c r="E47" s="150">
        <v>998401.61239999998</v>
      </c>
      <c r="G47" s="72"/>
      <c r="H47" s="160"/>
    </row>
    <row r="48" spans="2:10">
      <c r="B48" s="124" t="s">
        <v>6</v>
      </c>
      <c r="C48" s="21" t="s">
        <v>41</v>
      </c>
      <c r="D48" s="311">
        <v>998401.61239999998</v>
      </c>
      <c r="E48" s="150">
        <v>903705.16910000006</v>
      </c>
      <c r="G48" s="20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03" t="s">
        <v>4</v>
      </c>
      <c r="C50" s="14" t="s">
        <v>40</v>
      </c>
      <c r="D50" s="311">
        <v>25.7316</v>
      </c>
      <c r="E50" s="150">
        <v>24.206099999999999</v>
      </c>
      <c r="G50" s="180"/>
    </row>
    <row r="51" spans="2:7">
      <c r="B51" s="103" t="s">
        <v>6</v>
      </c>
      <c r="C51" s="14" t="s">
        <v>111</v>
      </c>
      <c r="D51" s="311">
        <v>23.6252</v>
      </c>
      <c r="E51" s="150">
        <v>19.095300000000002</v>
      </c>
      <c r="G51" s="180"/>
    </row>
    <row r="52" spans="2:7">
      <c r="B52" s="103" t="s">
        <v>8</v>
      </c>
      <c r="C52" s="14" t="s">
        <v>112</v>
      </c>
      <c r="D52" s="311">
        <v>27.116399999999999</v>
      </c>
      <c r="E52" s="150">
        <v>25.649100000000001</v>
      </c>
    </row>
    <row r="53" spans="2:7" ht="12.75" customHeight="1" thickBot="1">
      <c r="B53" s="104" t="s">
        <v>9</v>
      </c>
      <c r="C53" s="16" t="s">
        <v>41</v>
      </c>
      <c r="D53" s="309">
        <v>24.206099999999999</v>
      </c>
      <c r="E53" s="267">
        <v>20.5746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D70</f>
        <v>18593372.379999999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v>0</v>
      </c>
      <c r="E64" s="81"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f>E12</f>
        <v>18593372.379999999</v>
      </c>
      <c r="E70" s="116">
        <f>D70/E21</f>
        <v>1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18593372.379999999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18593372.379999999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9" right="0.75" top="0.61" bottom="0.51" header="0.5" footer="0.5"/>
  <pageSetup paperSize="9" scale="70" orientation="portrait" r:id="rId1"/>
  <headerFooter alignWithMargins="0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 codeName="Arkusz8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.81640625" customWidth="1"/>
    <col min="9" max="9" width="13.26953125" customWidth="1"/>
    <col min="10" max="10" width="13.54296875" customWidth="1"/>
    <col min="11" max="11" width="13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9"/>
      <c r="C4" s="139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79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129" t="s">
        <v>106</v>
      </c>
      <c r="D11" s="391">
        <v>18232401.43</v>
      </c>
      <c r="E11" s="392">
        <f>SUM(E12:E14)</f>
        <v>13599489.5</v>
      </c>
    </row>
    <row r="12" spans="2:12">
      <c r="B12" s="181" t="s">
        <v>4</v>
      </c>
      <c r="C12" s="182" t="s">
        <v>5</v>
      </c>
      <c r="D12" s="393">
        <v>18232401.43</v>
      </c>
      <c r="E12" s="394">
        <v>13599489.5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18232401.43</v>
      </c>
      <c r="E21" s="404">
        <f>E11-E17</f>
        <v>13599489.5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163"/>
      <c r="H22" s="161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20569987.079999998</v>
      </c>
      <c r="E26" s="406">
        <f>D21</f>
        <v>18232401.43</v>
      </c>
      <c r="G26" s="74"/>
    </row>
    <row r="27" spans="2:11" ht="13">
      <c r="B27" s="8" t="s">
        <v>17</v>
      </c>
      <c r="C27" s="9" t="s">
        <v>108</v>
      </c>
      <c r="D27" s="407">
        <v>-1145780.1500000001</v>
      </c>
      <c r="E27" s="376">
        <v>-1977569.9600000002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1236256.49</v>
      </c>
      <c r="E28" s="377">
        <v>1060453.43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1236256.49</v>
      </c>
      <c r="E29" s="379">
        <v>1060453.43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2382036.64</v>
      </c>
      <c r="E32" s="377">
        <v>3038023.39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2325127.04</v>
      </c>
      <c r="E33" s="379">
        <v>3019503.99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56909.599999999999</v>
      </c>
      <c r="E34" s="379">
        <v>18519.400000000001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0</v>
      </c>
      <c r="E35" s="379">
        <v>0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-1191805.5</v>
      </c>
      <c r="E40" s="411">
        <v>-2655341.9700000002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18232401.43</v>
      </c>
      <c r="E41" s="404">
        <f>E26+E27+E40</f>
        <v>13599489.499999998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856633.06259999995</v>
      </c>
      <c r="E47" s="150">
        <v>809027.31740000006</v>
      </c>
      <c r="G47" s="72"/>
    </row>
    <row r="48" spans="2:10">
      <c r="B48" s="194" t="s">
        <v>6</v>
      </c>
      <c r="C48" s="195" t="s">
        <v>41</v>
      </c>
      <c r="D48" s="311">
        <v>809027.31740000006</v>
      </c>
      <c r="E48" s="150">
        <v>712466.51020000002</v>
      </c>
      <c r="G48" s="20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24.012599999999999</v>
      </c>
      <c r="E50" s="150">
        <v>22.536200000000001</v>
      </c>
      <c r="G50" s="180"/>
    </row>
    <row r="51" spans="2:7">
      <c r="B51" s="192" t="s">
        <v>6</v>
      </c>
      <c r="C51" s="193" t="s">
        <v>111</v>
      </c>
      <c r="D51" s="311">
        <v>22.184699999999999</v>
      </c>
      <c r="E51" s="150">
        <v>17.708400000000001</v>
      </c>
      <c r="G51" s="180"/>
    </row>
    <row r="52" spans="2:7">
      <c r="B52" s="192" t="s">
        <v>8</v>
      </c>
      <c r="C52" s="193" t="s">
        <v>112</v>
      </c>
      <c r="D52" s="311">
        <v>25.2639</v>
      </c>
      <c r="E52" s="150">
        <v>23.6052</v>
      </c>
    </row>
    <row r="53" spans="2:7" ht="13.5" customHeight="1" thickBot="1">
      <c r="B53" s="196" t="s">
        <v>9</v>
      </c>
      <c r="C53" s="197" t="s">
        <v>41</v>
      </c>
      <c r="D53" s="309">
        <v>22.536200000000001</v>
      </c>
      <c r="E53" s="267">
        <v>19.087900000000001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D70</f>
        <v>13599489.5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v>0</v>
      </c>
      <c r="E64" s="81"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f>E12</f>
        <v>13599489.5</v>
      </c>
      <c r="E70" s="116">
        <f>D70/E21</f>
        <v>1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13599489.5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13599489.5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1" right="0.75" top="0.68" bottom="0.65" header="0.5" footer="0.5"/>
  <pageSetup paperSize="9" scale="70" orientation="portrait" r:id="rId1"/>
  <headerFooter alignWithMargins="0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sheetPr codeName="Arkusz8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0.81640625" customWidth="1"/>
    <col min="9" max="9" width="13.26953125" customWidth="1"/>
    <col min="10" max="10" width="13.54296875" customWidth="1"/>
    <col min="11" max="11" width="16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9"/>
      <c r="C4" s="139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80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22337013.109999999</v>
      </c>
      <c r="E11" s="392">
        <f>SUM(E12:E14)</f>
        <v>16727443.810000001</v>
      </c>
    </row>
    <row r="12" spans="2:12">
      <c r="B12" s="181" t="s">
        <v>4</v>
      </c>
      <c r="C12" s="182" t="s">
        <v>5</v>
      </c>
      <c r="D12" s="393">
        <v>22337013.109999999</v>
      </c>
      <c r="E12" s="394">
        <v>16727443.810000001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22337013.109999999</v>
      </c>
      <c r="E21" s="404">
        <f>E11-E17</f>
        <v>16727443.810000001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163"/>
      <c r="H22" s="161"/>
    </row>
    <row r="23" spans="2:11" ht="13.5">
      <c r="B23" s="448" t="s">
        <v>101</v>
      </c>
      <c r="C23" s="458"/>
      <c r="D23" s="458"/>
      <c r="E23" s="458"/>
      <c r="G23" s="163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25815889.300000001</v>
      </c>
      <c r="E26" s="406">
        <f>D21</f>
        <v>22337013.109999999</v>
      </c>
      <c r="G26" s="74"/>
    </row>
    <row r="27" spans="2:11" ht="13">
      <c r="B27" s="8" t="s">
        <v>17</v>
      </c>
      <c r="C27" s="9" t="s">
        <v>108</v>
      </c>
      <c r="D27" s="407">
        <v>-1961726.41</v>
      </c>
      <c r="E27" s="376">
        <v>-2224057.6100000003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1539592.16</v>
      </c>
      <c r="E28" s="377">
        <v>1302277.76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1539592.16</v>
      </c>
      <c r="E29" s="379">
        <v>1302277.76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3501318.57</v>
      </c>
      <c r="E32" s="377">
        <v>3526335.37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3358575.79</v>
      </c>
      <c r="E33" s="379">
        <v>3461567.01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142742.78</v>
      </c>
      <c r="E34" s="379">
        <v>64768.36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0</v>
      </c>
      <c r="E35" s="379">
        <v>0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-1517149.78</v>
      </c>
      <c r="E40" s="411">
        <v>-3385511.69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22337013.109999999</v>
      </c>
      <c r="E41" s="404">
        <f>E26+E27+E40</f>
        <v>16727443.810000001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439">
        <v>1019915.1899</v>
      </c>
      <c r="E47" s="150">
        <v>943035.1348</v>
      </c>
      <c r="G47" s="72"/>
    </row>
    <row r="48" spans="2:10">
      <c r="B48" s="194" t="s">
        <v>6</v>
      </c>
      <c r="C48" s="195" t="s">
        <v>41</v>
      </c>
      <c r="D48" s="439">
        <v>943035.1348</v>
      </c>
      <c r="E48" s="150">
        <v>838480.97030000004</v>
      </c>
      <c r="G48" s="160"/>
    </row>
    <row r="49" spans="2:7" ht="13">
      <c r="B49" s="121" t="s">
        <v>23</v>
      </c>
      <c r="C49" s="125" t="s">
        <v>110</v>
      </c>
      <c r="D49" s="440"/>
      <c r="E49" s="150"/>
    </row>
    <row r="50" spans="2:7">
      <c r="B50" s="192" t="s">
        <v>4</v>
      </c>
      <c r="C50" s="193" t="s">
        <v>40</v>
      </c>
      <c r="D50" s="439">
        <v>25.311800000000002</v>
      </c>
      <c r="E50" s="150">
        <v>23.686299999999999</v>
      </c>
      <c r="G50" s="180"/>
    </row>
    <row r="51" spans="2:7">
      <c r="B51" s="192" t="s">
        <v>6</v>
      </c>
      <c r="C51" s="193" t="s">
        <v>111</v>
      </c>
      <c r="D51" s="439">
        <v>23.381</v>
      </c>
      <c r="E51" s="150">
        <v>18.4114</v>
      </c>
      <c r="G51" s="180"/>
    </row>
    <row r="52" spans="2:7">
      <c r="B52" s="192" t="s">
        <v>8</v>
      </c>
      <c r="C52" s="193" t="s">
        <v>112</v>
      </c>
      <c r="D52" s="439">
        <v>26.669</v>
      </c>
      <c r="E52" s="150">
        <v>24.944500000000001</v>
      </c>
    </row>
    <row r="53" spans="2:7" ht="13.5" customHeight="1" thickBot="1">
      <c r="B53" s="196" t="s">
        <v>9</v>
      </c>
      <c r="C53" s="197" t="s">
        <v>41</v>
      </c>
      <c r="D53" s="441">
        <v>23.686299999999999</v>
      </c>
      <c r="E53" s="267">
        <v>19.9497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D70</f>
        <v>16727443.810000001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v>0</v>
      </c>
      <c r="E64" s="81"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f>E12</f>
        <v>16727443.810000001</v>
      </c>
      <c r="E70" s="116">
        <f>D70/E21</f>
        <v>1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16727443.810000001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16727443.810000001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1" right="0.75" top="0.56999999999999995" bottom="0.55000000000000004" header="0.5" footer="0.5"/>
  <pageSetup paperSize="9" scale="70" orientation="portrait" r:id="rId1"/>
  <headerFooter alignWithMargins="0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sheetPr codeName="Arkusz8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7.179687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9"/>
      <c r="C4" s="139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172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1359304.74</v>
      </c>
      <c r="E11" s="392">
        <f>SUM(E12:E14)</f>
        <v>1069783.58</v>
      </c>
    </row>
    <row r="12" spans="2:12">
      <c r="B12" s="181" t="s">
        <v>4</v>
      </c>
      <c r="C12" s="182" t="s">
        <v>5</v>
      </c>
      <c r="D12" s="393">
        <v>1359304.74</v>
      </c>
      <c r="E12" s="394">
        <v>1069783.58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1359304.74</v>
      </c>
      <c r="E21" s="404">
        <f>E11-E17</f>
        <v>1069783.58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163"/>
      <c r="H22" s="161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1173730.01</v>
      </c>
      <c r="E26" s="406">
        <f>D21</f>
        <v>1359304.74</v>
      </c>
      <c r="G26" s="74"/>
    </row>
    <row r="27" spans="2:11" ht="13">
      <c r="B27" s="8" t="s">
        <v>17</v>
      </c>
      <c r="C27" s="9" t="s">
        <v>108</v>
      </c>
      <c r="D27" s="407">
        <v>-51470.159999999996</v>
      </c>
      <c r="E27" s="376">
        <v>-67210.12999999999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41897.18</v>
      </c>
      <c r="E28" s="377">
        <v>57145.770000000004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23594.41</v>
      </c>
      <c r="E29" s="379">
        <v>24787.53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18302.77</v>
      </c>
      <c r="E31" s="379">
        <v>32358.240000000002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93367.34</v>
      </c>
      <c r="E32" s="377">
        <v>124355.9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46244.1</v>
      </c>
      <c r="E33" s="379">
        <v>95679.86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1626.32</v>
      </c>
      <c r="E35" s="379">
        <v>5134.82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19896.260000000002</v>
      </c>
      <c r="E37" s="379">
        <v>16893.23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25600.66</v>
      </c>
      <c r="E39" s="381">
        <v>6647.99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237044.89</v>
      </c>
      <c r="E40" s="411">
        <v>-222311.03</v>
      </c>
      <c r="G40" s="74"/>
      <c r="H40" s="257"/>
    </row>
    <row r="41" spans="2:10" ht="13.5" thickBot="1">
      <c r="B41" s="100" t="s">
        <v>37</v>
      </c>
      <c r="C41" s="101" t="s">
        <v>38</v>
      </c>
      <c r="D41" s="412">
        <f>D26+D27+D40</f>
        <v>1359304.7400000002</v>
      </c>
      <c r="E41" s="404">
        <f>E26+E27+E40</f>
        <v>1069783.58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3599.736285</v>
      </c>
      <c r="E47" s="150">
        <v>3450.449912</v>
      </c>
      <c r="G47" s="72"/>
      <c r="H47" s="160"/>
    </row>
    <row r="48" spans="2:10">
      <c r="B48" s="194" t="s">
        <v>6</v>
      </c>
      <c r="C48" s="195" t="s">
        <v>41</v>
      </c>
      <c r="D48" s="311">
        <v>3450.449912</v>
      </c>
      <c r="E48" s="150">
        <v>3230.31549</v>
      </c>
      <c r="G48" s="20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326.06</v>
      </c>
      <c r="E50" s="150">
        <v>393.95</v>
      </c>
      <c r="G50" s="180"/>
    </row>
    <row r="51" spans="2:7">
      <c r="B51" s="192" t="s">
        <v>6</v>
      </c>
      <c r="C51" s="193" t="s">
        <v>111</v>
      </c>
      <c r="D51" s="311">
        <v>324.48</v>
      </c>
      <c r="E51" s="150">
        <v>268.95999999999998</v>
      </c>
      <c r="G51" s="180"/>
    </row>
    <row r="52" spans="2:7">
      <c r="B52" s="192" t="s">
        <v>8</v>
      </c>
      <c r="C52" s="193" t="s">
        <v>112</v>
      </c>
      <c r="D52" s="311">
        <v>423.07</v>
      </c>
      <c r="E52" s="150">
        <v>414.44</v>
      </c>
    </row>
    <row r="53" spans="2:7" ht="13.5" customHeight="1" thickBot="1">
      <c r="B53" s="196" t="s">
        <v>9</v>
      </c>
      <c r="C53" s="197" t="s">
        <v>41</v>
      </c>
      <c r="D53" s="309">
        <v>393.95</v>
      </c>
      <c r="E53" s="267">
        <v>331.17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8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1069783.58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1069783.58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1069783.58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1069783.58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" right="0.75" top="0.65" bottom="0.33" header="0.5" footer="0.5"/>
  <pageSetup paperSize="9" scale="70" orientation="portrait" r:id="rId1"/>
  <headerFooter alignWithMargins="0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sheetPr codeName="Arkusz8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9"/>
      <c r="C4" s="139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173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881398.23</v>
      </c>
      <c r="E11" s="392">
        <f>SUM(E12:E14)</f>
        <v>710585.52</v>
      </c>
    </row>
    <row r="12" spans="2:12">
      <c r="B12" s="181" t="s">
        <v>4</v>
      </c>
      <c r="C12" s="182" t="s">
        <v>5</v>
      </c>
      <c r="D12" s="393">
        <v>881398.23</v>
      </c>
      <c r="E12" s="394">
        <v>710585.52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881398.23</v>
      </c>
      <c r="E21" s="404">
        <f>E11-E17</f>
        <v>710585.52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1042910.51</v>
      </c>
      <c r="E26" s="406">
        <f>D21</f>
        <v>881398.23</v>
      </c>
      <c r="G26" s="74"/>
    </row>
    <row r="27" spans="2:11" ht="13">
      <c r="B27" s="8" t="s">
        <v>17</v>
      </c>
      <c r="C27" s="9" t="s">
        <v>108</v>
      </c>
      <c r="D27" s="407">
        <v>-95321.66</v>
      </c>
      <c r="E27" s="376">
        <v>-134832.87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143326.62</v>
      </c>
      <c r="E28" s="377">
        <v>31965.32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29372.49</v>
      </c>
      <c r="E29" s="379">
        <v>27841.98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113954.13</v>
      </c>
      <c r="E31" s="379">
        <v>4123.34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238648.28</v>
      </c>
      <c r="E32" s="377">
        <v>166798.19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65271.99</v>
      </c>
      <c r="E33" s="379">
        <v>149075.99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3732.11</v>
      </c>
      <c r="E35" s="379">
        <v>6043.1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13820.460000000001</v>
      </c>
      <c r="E37" s="379">
        <v>11087.07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155823.72</v>
      </c>
      <c r="E39" s="381">
        <v>592.03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-66190.62</v>
      </c>
      <c r="E40" s="411">
        <v>-35979.839999999997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881398.23</v>
      </c>
      <c r="E41" s="404">
        <f>E26+E27+E40</f>
        <v>710585.52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2958.8631810000002</v>
      </c>
      <c r="E47" s="150">
        <v>2685.5521910000002</v>
      </c>
      <c r="G47" s="72"/>
    </row>
    <row r="48" spans="2:10">
      <c r="B48" s="194" t="s">
        <v>6</v>
      </c>
      <c r="C48" s="195" t="s">
        <v>41</v>
      </c>
      <c r="D48" s="311">
        <v>2685.5521910000002</v>
      </c>
      <c r="E48" s="150">
        <v>2270.7491199999999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352.47</v>
      </c>
      <c r="E50" s="150">
        <v>328.2</v>
      </c>
      <c r="G50" s="180"/>
    </row>
    <row r="51" spans="2:7">
      <c r="B51" s="192" t="s">
        <v>6</v>
      </c>
      <c r="C51" s="193" t="s">
        <v>111</v>
      </c>
      <c r="D51" s="311">
        <v>328.2</v>
      </c>
      <c r="E51" s="150">
        <v>284.89999999999998</v>
      </c>
      <c r="G51" s="180"/>
    </row>
    <row r="52" spans="2:7">
      <c r="B52" s="192" t="s">
        <v>8</v>
      </c>
      <c r="C52" s="193" t="s">
        <v>112</v>
      </c>
      <c r="D52" s="311">
        <v>354.82</v>
      </c>
      <c r="E52" s="150">
        <v>332.42</v>
      </c>
    </row>
    <row r="53" spans="2:7" ht="12.75" customHeight="1" thickBot="1">
      <c r="B53" s="196" t="s">
        <v>9</v>
      </c>
      <c r="C53" s="197" t="s">
        <v>41</v>
      </c>
      <c r="D53" s="309">
        <v>328.2</v>
      </c>
      <c r="E53" s="267">
        <v>312.93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710585.52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710585.52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710585.52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710585.52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6999999999999995" right="0.75" top="0.61" bottom="0.6" header="0.5" footer="0.5"/>
  <pageSetup paperSize="9" scale="70" orientation="portrait" r:id="rId1"/>
  <headerFooter alignWithMargins="0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sheetPr codeName="Arkusz8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3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9"/>
      <c r="C4" s="139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221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129" t="s">
        <v>106</v>
      </c>
      <c r="D11" s="391">
        <v>7698.95</v>
      </c>
      <c r="E11" s="392">
        <f>SUM(E12:E14)</f>
        <v>3406.56</v>
      </c>
    </row>
    <row r="12" spans="2:12">
      <c r="B12" s="181" t="s">
        <v>4</v>
      </c>
      <c r="C12" s="182" t="s">
        <v>5</v>
      </c>
      <c r="D12" s="393">
        <v>7698.95</v>
      </c>
      <c r="E12" s="394">
        <v>3406.56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7698.95</v>
      </c>
      <c r="E21" s="404">
        <f>E11-E17</f>
        <v>3406.56</v>
      </c>
      <c r="F21" s="77"/>
      <c r="G21" s="77"/>
      <c r="H21" s="168"/>
      <c r="J21" s="226"/>
      <c r="K21" s="168"/>
    </row>
    <row r="22" spans="2:11" ht="13">
      <c r="B22" s="3"/>
      <c r="C22" s="6"/>
      <c r="D22" s="7"/>
      <c r="E22" s="7"/>
      <c r="G22" s="74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  <c r="G24" s="72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  <c r="G25" s="72"/>
    </row>
    <row r="26" spans="2:11" ht="13">
      <c r="B26" s="96" t="s">
        <v>15</v>
      </c>
      <c r="C26" s="97" t="s">
        <v>16</v>
      </c>
      <c r="D26" s="405">
        <v>16257.28</v>
      </c>
      <c r="E26" s="406">
        <f>D21</f>
        <v>7698.95</v>
      </c>
      <c r="G26" s="72"/>
    </row>
    <row r="27" spans="2:11" ht="13">
      <c r="B27" s="8" t="s">
        <v>17</v>
      </c>
      <c r="C27" s="9" t="s">
        <v>108</v>
      </c>
      <c r="D27" s="407">
        <v>-11780.83</v>
      </c>
      <c r="E27" s="376">
        <v>-2310.3099999999995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771.85</v>
      </c>
      <c r="E28" s="377">
        <v>3892.51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771.85</v>
      </c>
      <c r="E29" s="379">
        <v>384.36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3508.15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12552.68</v>
      </c>
      <c r="E32" s="377">
        <v>6202.82</v>
      </c>
      <c r="F32" s="72"/>
      <c r="G32" s="72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10368.74</v>
      </c>
      <c r="E33" s="379">
        <v>6115.02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174.08</v>
      </c>
      <c r="E35" s="379">
        <v>20.38</v>
      </c>
      <c r="F35" s="72"/>
      <c r="G35" s="7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265.36</v>
      </c>
      <c r="E37" s="379">
        <v>67.42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1744.5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3222.5</v>
      </c>
      <c r="E40" s="411">
        <v>-1982.08</v>
      </c>
      <c r="G40" s="74"/>
    </row>
    <row r="41" spans="2:10" ht="13.5" thickBot="1">
      <c r="B41" s="100" t="s">
        <v>37</v>
      </c>
      <c r="C41" s="101" t="s">
        <v>38</v>
      </c>
      <c r="D41" s="412">
        <f>D26+D27+D40</f>
        <v>7698.9500000000007</v>
      </c>
      <c r="E41" s="404">
        <f>E26+E27+E40</f>
        <v>3406.5600000000004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99.033127000000007</v>
      </c>
      <c r="E47" s="150">
        <v>38.899284999999999</v>
      </c>
      <c r="G47" s="72"/>
      <c r="H47" s="160"/>
    </row>
    <row r="48" spans="2:10">
      <c r="B48" s="194" t="s">
        <v>6</v>
      </c>
      <c r="C48" s="195" t="s">
        <v>41</v>
      </c>
      <c r="D48" s="311">
        <v>38.899284999999999</v>
      </c>
      <c r="E48" s="150">
        <v>20.644590000000001</v>
      </c>
      <c r="G48" s="20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164.16</v>
      </c>
      <c r="E50" s="150">
        <v>197.92</v>
      </c>
      <c r="G50" s="180"/>
    </row>
    <row r="51" spans="2:7">
      <c r="B51" s="192" t="s">
        <v>6</v>
      </c>
      <c r="C51" s="193" t="s">
        <v>111</v>
      </c>
      <c r="D51" s="311">
        <v>162.46</v>
      </c>
      <c r="E51" s="150">
        <v>134.32</v>
      </c>
      <c r="G51" s="180"/>
    </row>
    <row r="52" spans="2:7">
      <c r="B52" s="192" t="s">
        <v>8</v>
      </c>
      <c r="C52" s="193" t="s">
        <v>112</v>
      </c>
      <c r="D52" s="311">
        <v>211.3</v>
      </c>
      <c r="E52" s="150">
        <v>206.17000000000002</v>
      </c>
    </row>
    <row r="53" spans="2:7" ht="13.5" customHeight="1" thickBot="1">
      <c r="B53" s="196" t="s">
        <v>9</v>
      </c>
      <c r="C53" s="197" t="s">
        <v>41</v>
      </c>
      <c r="D53" s="309">
        <v>197.92</v>
      </c>
      <c r="E53" s="267">
        <v>165.01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3406.56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E12</f>
        <v>3406.56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f>E17</f>
        <v>0</v>
      </c>
      <c r="E73" s="25">
        <f>D73/E21</f>
        <v>0</v>
      </c>
    </row>
    <row r="74" spans="2:5" ht="13">
      <c r="B74" s="131" t="s">
        <v>64</v>
      </c>
      <c r="C74" s="122" t="s">
        <v>66</v>
      </c>
      <c r="D74" s="123">
        <f>D58-D73</f>
        <v>3406.56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3406.56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3" right="0.75" top="0.53" bottom="0.56000000000000005" header="0.5" footer="0.5"/>
  <pageSetup paperSize="9" scale="70" orientation="portrait" r:id="rId1"/>
  <headerFooter alignWithMargins="0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sheetPr codeName="Arkusz90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9"/>
      <c r="C4" s="139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174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23820.28</v>
      </c>
      <c r="E11" s="392">
        <f>SUM(E12:E14)</f>
        <v>20069.48</v>
      </c>
    </row>
    <row r="12" spans="2:12">
      <c r="B12" s="181" t="s">
        <v>4</v>
      </c>
      <c r="C12" s="182" t="s">
        <v>5</v>
      </c>
      <c r="D12" s="393">
        <v>23820.28</v>
      </c>
      <c r="E12" s="394">
        <v>20069.48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23820.28</v>
      </c>
      <c r="E21" s="404">
        <f>E11-E17</f>
        <v>20069.48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18957.599999999999</v>
      </c>
      <c r="E26" s="233">
        <f>D21</f>
        <v>23820.28</v>
      </c>
      <c r="G26" s="74"/>
    </row>
    <row r="27" spans="2:11" ht="13">
      <c r="B27" s="8" t="s">
        <v>17</v>
      </c>
      <c r="C27" s="9" t="s">
        <v>108</v>
      </c>
      <c r="D27" s="407">
        <v>-423.5</v>
      </c>
      <c r="E27" s="376">
        <v>-319.01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423.5</v>
      </c>
      <c r="E32" s="377">
        <v>319.01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48.68</v>
      </c>
      <c r="E35" s="379">
        <v>42.39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374.82</v>
      </c>
      <c r="E37" s="379">
        <v>276.62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5286.18</v>
      </c>
      <c r="E40" s="411">
        <v>-3431.79</v>
      </c>
      <c r="G40" s="74"/>
      <c r="H40" s="257"/>
    </row>
    <row r="41" spans="2:10" ht="13.5" thickBot="1">
      <c r="B41" s="100" t="s">
        <v>37</v>
      </c>
      <c r="C41" s="101" t="s">
        <v>38</v>
      </c>
      <c r="D41" s="307">
        <f>D26+D27+D40</f>
        <v>23820.28</v>
      </c>
      <c r="E41" s="149">
        <f>E26+E27+E40</f>
        <v>20069.48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82.686779999999999</v>
      </c>
      <c r="E47" s="150">
        <v>81.11242</v>
      </c>
      <c r="G47" s="72"/>
    </row>
    <row r="48" spans="2:10">
      <c r="B48" s="194" t="s">
        <v>6</v>
      </c>
      <c r="C48" s="195" t="s">
        <v>41</v>
      </c>
      <c r="D48" s="311">
        <v>81.11242</v>
      </c>
      <c r="E48" s="150">
        <v>79.834059999999994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229.27</v>
      </c>
      <c r="E50" s="150">
        <v>293.67</v>
      </c>
      <c r="G50" s="180"/>
    </row>
    <row r="51" spans="2:7">
      <c r="B51" s="192" t="s">
        <v>6</v>
      </c>
      <c r="C51" s="193" t="s">
        <v>111</v>
      </c>
      <c r="D51" s="311">
        <v>229.27</v>
      </c>
      <c r="E51" s="150">
        <v>219.23</v>
      </c>
      <c r="G51" s="180"/>
    </row>
    <row r="52" spans="2:7">
      <c r="B52" s="192" t="s">
        <v>8</v>
      </c>
      <c r="C52" s="193" t="s">
        <v>112</v>
      </c>
      <c r="D52" s="311">
        <v>316.44</v>
      </c>
      <c r="E52" s="150">
        <v>307.45</v>
      </c>
    </row>
    <row r="53" spans="2:7" ht="14.25" customHeight="1" thickBot="1">
      <c r="B53" s="196" t="s">
        <v>9</v>
      </c>
      <c r="C53" s="197" t="s">
        <v>41</v>
      </c>
      <c r="D53" s="309">
        <v>293.67</v>
      </c>
      <c r="E53" s="267">
        <v>251.39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20069.48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20069.48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20069.48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20069.48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sheetPr codeName="Arkusz91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39"/>
      <c r="C4" s="139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175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3186802.69</v>
      </c>
      <c r="E11" s="392">
        <f>SUM(E12:E14)</f>
        <v>2449964.0099999998</v>
      </c>
    </row>
    <row r="12" spans="2:12">
      <c r="B12" s="181" t="s">
        <v>4</v>
      </c>
      <c r="C12" s="182" t="s">
        <v>5</v>
      </c>
      <c r="D12" s="393">
        <v>3186802.69</v>
      </c>
      <c r="E12" s="394">
        <v>2449964.0099999998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3186802.69</v>
      </c>
      <c r="E21" s="404">
        <f>E11-E17</f>
        <v>2449964.0099999998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3153633.93</v>
      </c>
      <c r="E26" s="406">
        <f>D21</f>
        <v>3186802.69</v>
      </c>
      <c r="G26" s="74"/>
    </row>
    <row r="27" spans="2:11" ht="13">
      <c r="B27" s="8" t="s">
        <v>17</v>
      </c>
      <c r="C27" s="9" t="s">
        <v>108</v>
      </c>
      <c r="D27" s="407">
        <v>-598250.81999999995</v>
      </c>
      <c r="E27" s="376">
        <v>-646854.36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307577.14</v>
      </c>
      <c r="E28" s="377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307577.14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905827.96</v>
      </c>
      <c r="E32" s="377">
        <v>646854.36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832899.61</v>
      </c>
      <c r="E33" s="379">
        <v>583713.03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17009.599999999999</v>
      </c>
      <c r="E35" s="379">
        <v>18166.330000000002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50770.450000000004</v>
      </c>
      <c r="E37" s="379">
        <v>44975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5148.3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631419.57999999996</v>
      </c>
      <c r="E40" s="411">
        <v>-89984.320000000007</v>
      </c>
      <c r="G40" s="74"/>
    </row>
    <row r="41" spans="2:10" ht="13.5" thickBot="1">
      <c r="B41" s="100" t="s">
        <v>37</v>
      </c>
      <c r="C41" s="101" t="s">
        <v>38</v>
      </c>
      <c r="D41" s="412">
        <f>D26+D27+D40</f>
        <v>3186802.6900000004</v>
      </c>
      <c r="E41" s="404">
        <f>E26+E27+E40</f>
        <v>2449964.0100000002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18575.91994</v>
      </c>
      <c r="E47" s="150">
        <v>15349.20861</v>
      </c>
      <c r="G47" s="72"/>
    </row>
    <row r="48" spans="2:10">
      <c r="B48" s="194" t="s">
        <v>6</v>
      </c>
      <c r="C48" s="195" t="s">
        <v>41</v>
      </c>
      <c r="D48" s="311">
        <v>15349.20861</v>
      </c>
      <c r="E48" s="150">
        <v>11963.299059999999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169.77</v>
      </c>
      <c r="E50" s="150">
        <v>207.62</v>
      </c>
      <c r="G50" s="180"/>
    </row>
    <row r="51" spans="2:7">
      <c r="B51" s="192" t="s">
        <v>6</v>
      </c>
      <c r="C51" s="193" t="s">
        <v>111</v>
      </c>
      <c r="D51" s="311">
        <v>168.25</v>
      </c>
      <c r="E51" s="150">
        <v>184.18</v>
      </c>
      <c r="G51" s="180"/>
    </row>
    <row r="52" spans="2:7">
      <c r="B52" s="192" t="s">
        <v>8</v>
      </c>
      <c r="C52" s="193" t="s">
        <v>112</v>
      </c>
      <c r="D52" s="311">
        <v>207.88</v>
      </c>
      <c r="E52" s="150">
        <v>213.91</v>
      </c>
    </row>
    <row r="53" spans="2:7" ht="12.75" customHeight="1" thickBot="1">
      <c r="B53" s="196" t="s">
        <v>9</v>
      </c>
      <c r="C53" s="197" t="s">
        <v>41</v>
      </c>
      <c r="D53" s="309">
        <v>207.62</v>
      </c>
      <c r="E53" s="267">
        <v>204.79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2449964.0099999998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2449964.0099999998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2449964.0099999998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2449964.0099999998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sheetPr codeName="Arkusz92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1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39"/>
      <c r="C4" s="139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176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3650897.28</v>
      </c>
      <c r="E11" s="392">
        <f>SUM(E12:E14)</f>
        <v>2832496.55</v>
      </c>
    </row>
    <row r="12" spans="2:12">
      <c r="B12" s="181" t="s">
        <v>4</v>
      </c>
      <c r="C12" s="182" t="s">
        <v>5</v>
      </c>
      <c r="D12" s="393">
        <v>3650897.28</v>
      </c>
      <c r="E12" s="394">
        <v>2832496.55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3650897.28</v>
      </c>
      <c r="E21" s="404">
        <f>E11-E17</f>
        <v>2832496.55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4994971.47</v>
      </c>
      <c r="E26" s="233">
        <f>D21</f>
        <v>3650897.28</v>
      </c>
      <c r="G26" s="74"/>
    </row>
    <row r="27" spans="2:11" ht="13">
      <c r="B27" s="8" t="s">
        <v>17</v>
      </c>
      <c r="C27" s="9" t="s">
        <v>108</v>
      </c>
      <c r="D27" s="407">
        <v>-1480580.24</v>
      </c>
      <c r="E27" s="376">
        <v>-459815.73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100367.78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100367.78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1480580.24</v>
      </c>
      <c r="E32" s="377">
        <v>560183.51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1286155.06</v>
      </c>
      <c r="E33" s="379">
        <v>367672.2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4412.49</v>
      </c>
      <c r="E34" s="379">
        <v>112542.48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17202.939999999999</v>
      </c>
      <c r="E35" s="379">
        <v>29104.04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72442.03</v>
      </c>
      <c r="E37" s="379">
        <v>50864.79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100367.72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136506.04999999999</v>
      </c>
      <c r="E40" s="411">
        <v>-358585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3650897.2799999993</v>
      </c>
      <c r="E41" s="149">
        <f>E26+E27+E40</f>
        <v>2832496.55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25624.436819999999</v>
      </c>
      <c r="E47" s="150">
        <v>18151.928021</v>
      </c>
      <c r="G47" s="72"/>
    </row>
    <row r="48" spans="2:10">
      <c r="B48" s="194" t="s">
        <v>6</v>
      </c>
      <c r="C48" s="195" t="s">
        <v>41</v>
      </c>
      <c r="D48" s="311">
        <v>18151.928021</v>
      </c>
      <c r="E48" s="150">
        <v>15543.524950000001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194.93</v>
      </c>
      <c r="E50" s="150">
        <v>201.13</v>
      </c>
      <c r="G50" s="180"/>
    </row>
    <row r="51" spans="2:7">
      <c r="B51" s="192" t="s">
        <v>6</v>
      </c>
      <c r="C51" s="193" t="s">
        <v>111</v>
      </c>
      <c r="D51" s="311">
        <v>194.93</v>
      </c>
      <c r="E51" s="150">
        <v>170.07</v>
      </c>
      <c r="G51" s="180"/>
    </row>
    <row r="52" spans="2:7">
      <c r="B52" s="192" t="s">
        <v>8</v>
      </c>
      <c r="C52" s="193" t="s">
        <v>112</v>
      </c>
      <c r="D52" s="311">
        <v>201.67</v>
      </c>
      <c r="E52" s="150">
        <v>201.13</v>
      </c>
    </row>
    <row r="53" spans="2:7" ht="13.5" customHeight="1" thickBot="1">
      <c r="B53" s="196" t="s">
        <v>9</v>
      </c>
      <c r="C53" s="197" t="s">
        <v>41</v>
      </c>
      <c r="D53" s="309">
        <v>201.13</v>
      </c>
      <c r="E53" s="267">
        <v>182.23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2832496.55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2832496.55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2832496.55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2832496.55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sheetPr codeName="Arkusz93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0.81640625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9"/>
      <c r="C4" s="139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177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129" t="s">
        <v>106</v>
      </c>
      <c r="D11" s="391">
        <v>3440587.31</v>
      </c>
      <c r="E11" s="392">
        <f>SUM(E12:E14)</f>
        <v>2973611.8</v>
      </c>
    </row>
    <row r="12" spans="2:12">
      <c r="B12" s="181" t="s">
        <v>4</v>
      </c>
      <c r="C12" s="182" t="s">
        <v>5</v>
      </c>
      <c r="D12" s="393">
        <v>3440587.31</v>
      </c>
      <c r="E12" s="394">
        <v>2973611.8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3440587.31</v>
      </c>
      <c r="E21" s="404">
        <f>E11-E17</f>
        <v>2973611.8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3763913.8200000003</v>
      </c>
      <c r="E26" s="233">
        <f>D21</f>
        <v>3440587.31</v>
      </c>
      <c r="G26" s="74"/>
      <c r="H26" s="236"/>
    </row>
    <row r="27" spans="2:11" ht="13">
      <c r="B27" s="8" t="s">
        <v>17</v>
      </c>
      <c r="C27" s="9" t="s">
        <v>108</v>
      </c>
      <c r="D27" s="407">
        <v>-1198003.5800000003</v>
      </c>
      <c r="E27" s="376">
        <v>-593998.43999999994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307577.17</v>
      </c>
      <c r="E28" s="377">
        <v>17.649999999999999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307577.17</v>
      </c>
      <c r="E31" s="379">
        <v>17.649999999999999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1505580.7500000002</v>
      </c>
      <c r="E32" s="377">
        <v>594016.09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955347.16</v>
      </c>
      <c r="E33" s="379">
        <v>540134.54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480958.02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2508.9700000000003</v>
      </c>
      <c r="E35" s="379">
        <v>2050.9499999999998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61538.75</v>
      </c>
      <c r="E37" s="379">
        <v>51830.6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5227.8499999999995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874677.07</v>
      </c>
      <c r="E40" s="411">
        <v>127022.93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3440587.31</v>
      </c>
      <c r="E41" s="149">
        <f>E26+E27+E40</f>
        <v>2973611.8000000003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15739.373689999999</v>
      </c>
      <c r="E47" s="150">
        <v>11449.54178</v>
      </c>
      <c r="G47" s="72"/>
      <c r="H47" s="160"/>
    </row>
    <row r="48" spans="2:10">
      <c r="B48" s="194" t="s">
        <v>6</v>
      </c>
      <c r="C48" s="195" t="s">
        <v>41</v>
      </c>
      <c r="D48" s="311">
        <v>11449.54178</v>
      </c>
      <c r="E48" s="150">
        <v>9499.1432299999997</v>
      </c>
      <c r="G48" s="20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239.14</v>
      </c>
      <c r="E50" s="150">
        <v>300.5</v>
      </c>
      <c r="G50" s="180"/>
    </row>
    <row r="51" spans="2:7">
      <c r="B51" s="192" t="s">
        <v>6</v>
      </c>
      <c r="C51" s="193" t="s">
        <v>111</v>
      </c>
      <c r="D51" s="311">
        <v>238.98</v>
      </c>
      <c r="E51" s="150">
        <v>286.39</v>
      </c>
      <c r="G51" s="180"/>
    </row>
    <row r="52" spans="2:7">
      <c r="B52" s="192" t="s">
        <v>8</v>
      </c>
      <c r="C52" s="193" t="s">
        <v>112</v>
      </c>
      <c r="D52" s="311">
        <v>301.45999999999998</v>
      </c>
      <c r="E52" s="150">
        <v>327.58</v>
      </c>
    </row>
    <row r="53" spans="2:7" ht="13.5" customHeight="1" thickBot="1">
      <c r="B53" s="196" t="s">
        <v>9</v>
      </c>
      <c r="C53" s="197" t="s">
        <v>41</v>
      </c>
      <c r="D53" s="309">
        <v>300.5</v>
      </c>
      <c r="E53" s="267">
        <v>313.04000000000002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2973611.8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E12</f>
        <v>2973611.8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f>E17</f>
        <v>0</v>
      </c>
      <c r="E73" s="25">
        <f>D73/E21</f>
        <v>0</v>
      </c>
    </row>
    <row r="74" spans="2:5" ht="13">
      <c r="B74" s="131" t="s">
        <v>64</v>
      </c>
      <c r="C74" s="122" t="s">
        <v>66</v>
      </c>
      <c r="D74" s="123">
        <f>D58-D73</f>
        <v>2973611.8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2973611.8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sheetPr codeName="Arkusz9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6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9"/>
      <c r="C4" s="139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178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870489.85</v>
      </c>
      <c r="E11" s="392">
        <f>SUM(E12:E14)</f>
        <v>872731.07</v>
      </c>
    </row>
    <row r="12" spans="2:12">
      <c r="B12" s="181" t="s">
        <v>4</v>
      </c>
      <c r="C12" s="182" t="s">
        <v>5</v>
      </c>
      <c r="D12" s="393">
        <v>870489.85</v>
      </c>
      <c r="E12" s="394">
        <v>872731.07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870489.85</v>
      </c>
      <c r="E21" s="404">
        <f>E11-E17</f>
        <v>872731.07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163"/>
      <c r="H22" s="161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653808.55000000005</v>
      </c>
      <c r="E26" s="406">
        <f>D21</f>
        <v>870489.85</v>
      </c>
      <c r="G26" s="74"/>
    </row>
    <row r="27" spans="2:11" ht="13">
      <c r="B27" s="8" t="s">
        <v>17</v>
      </c>
      <c r="C27" s="9" t="s">
        <v>108</v>
      </c>
      <c r="D27" s="407">
        <v>99255.26999999999</v>
      </c>
      <c r="E27" s="376">
        <v>-56269.68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286306.23</v>
      </c>
      <c r="E28" s="377">
        <v>8.75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286306.23</v>
      </c>
      <c r="E31" s="379">
        <v>8.75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187050.96</v>
      </c>
      <c r="E32" s="377">
        <v>56278.43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140580.6</v>
      </c>
      <c r="E33" s="379">
        <v>40881.96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8924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1727.93</v>
      </c>
      <c r="E35" s="379">
        <v>1682.22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11782</v>
      </c>
      <c r="E37" s="379">
        <v>13714.25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24036.43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117426.03</v>
      </c>
      <c r="E40" s="411">
        <v>58510.9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870489.85000000009</v>
      </c>
      <c r="E41" s="404">
        <f>E26+E27+E40</f>
        <v>872731.07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3343.2631919999999</v>
      </c>
      <c r="E47" s="150">
        <v>3819.2780320000002</v>
      </c>
      <c r="G47" s="72"/>
      <c r="H47" s="160"/>
    </row>
    <row r="48" spans="2:10">
      <c r="B48" s="194" t="s">
        <v>6</v>
      </c>
      <c r="C48" s="195" t="s">
        <v>41</v>
      </c>
      <c r="D48" s="311">
        <v>3819.2780320000002</v>
      </c>
      <c r="E48" s="150">
        <v>3576.6201099999998</v>
      </c>
      <c r="G48" s="20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195.56</v>
      </c>
      <c r="E50" s="150">
        <v>227.92</v>
      </c>
      <c r="G50" s="180"/>
    </row>
    <row r="51" spans="2:7">
      <c r="B51" s="192" t="s">
        <v>6</v>
      </c>
      <c r="C51" s="193" t="s">
        <v>111</v>
      </c>
      <c r="D51" s="311">
        <v>193.41</v>
      </c>
      <c r="E51" s="150">
        <v>209.46</v>
      </c>
      <c r="G51" s="180"/>
    </row>
    <row r="52" spans="2:7">
      <c r="B52" s="192" t="s">
        <v>8</v>
      </c>
      <c r="C52" s="193" t="s">
        <v>112</v>
      </c>
      <c r="D52" s="311">
        <v>238.87</v>
      </c>
      <c r="E52" s="150">
        <v>254.98</v>
      </c>
    </row>
    <row r="53" spans="2:7" ht="12.75" customHeight="1" thickBot="1">
      <c r="B53" s="196" t="s">
        <v>9</v>
      </c>
      <c r="C53" s="197" t="s">
        <v>41</v>
      </c>
      <c r="D53" s="309">
        <v>227.92</v>
      </c>
      <c r="E53" s="267">
        <v>244.01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872731.07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872731.07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872731.07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872731.07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6999999999999995" right="0.75" top="0.6" bottom="0.49" header="0.5" footer="0.5"/>
  <pageSetup paperSize="9" scale="70" orientation="portrait" r:id="rId1"/>
  <headerFooter alignWithMargins="0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sheetPr codeName="Arkusz9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39"/>
      <c r="C4" s="139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245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200642.45</v>
      </c>
      <c r="E11" s="392">
        <f>SUM(E12:E14)</f>
        <v>227991.5</v>
      </c>
    </row>
    <row r="12" spans="2:12">
      <c r="B12" s="181" t="s">
        <v>4</v>
      </c>
      <c r="C12" s="182" t="s">
        <v>5</v>
      </c>
      <c r="D12" s="393">
        <v>200642.45</v>
      </c>
      <c r="E12" s="394">
        <v>227991.5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200642.45</v>
      </c>
      <c r="E21" s="404">
        <f>E11-E17</f>
        <v>227991.5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162095.23000000001</v>
      </c>
      <c r="E26" s="233">
        <f>D21</f>
        <v>200642.45</v>
      </c>
      <c r="G26" s="74"/>
    </row>
    <row r="27" spans="2:11" ht="13">
      <c r="B27" s="8" t="s">
        <v>17</v>
      </c>
      <c r="C27" s="9" t="s">
        <v>108</v>
      </c>
      <c r="D27" s="407">
        <v>-3044</v>
      </c>
      <c r="E27" s="376">
        <v>-3804.05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3044</v>
      </c>
      <c r="E32" s="377">
        <v>3804.05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0</v>
      </c>
      <c r="E35" s="379">
        <v>0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3044</v>
      </c>
      <c r="E37" s="379">
        <v>3804.05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41591.22</v>
      </c>
      <c r="E40" s="411">
        <v>31153.1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200642.45</v>
      </c>
      <c r="E41" s="149">
        <f>E26+E27+E40</f>
        <v>227991.50000000003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1015.44339</v>
      </c>
      <c r="E47" s="150">
        <v>999.31493</v>
      </c>
      <c r="G47" s="72"/>
    </row>
    <row r="48" spans="2:10">
      <c r="B48" s="194" t="s">
        <v>6</v>
      </c>
      <c r="C48" s="195" t="s">
        <v>41</v>
      </c>
      <c r="D48" s="311">
        <v>999.31493</v>
      </c>
      <c r="E48" s="150">
        <v>983.44259999999997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159.63</v>
      </c>
      <c r="E50" s="150">
        <v>200.78</v>
      </c>
      <c r="G50" s="180"/>
    </row>
    <row r="51" spans="2:7">
      <c r="B51" s="192" t="s">
        <v>6</v>
      </c>
      <c r="C51" s="193" t="s">
        <v>111</v>
      </c>
      <c r="D51" s="311">
        <v>159.63</v>
      </c>
      <c r="E51" s="150">
        <v>200.78</v>
      </c>
      <c r="G51" s="180"/>
    </row>
    <row r="52" spans="2:7">
      <c r="B52" s="192" t="s">
        <v>8</v>
      </c>
      <c r="C52" s="193" t="s">
        <v>112</v>
      </c>
      <c r="D52" s="311">
        <v>212.3</v>
      </c>
      <c r="E52" s="150">
        <v>275.86</v>
      </c>
    </row>
    <row r="53" spans="2:7" ht="13.5" customHeight="1" thickBot="1">
      <c r="B53" s="196" t="s">
        <v>9</v>
      </c>
      <c r="C53" s="197" t="s">
        <v>41</v>
      </c>
      <c r="D53" s="309">
        <v>200.78</v>
      </c>
      <c r="E53" s="267">
        <v>231.83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227991.5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227991.5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227991.5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227991.5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sheetPr codeName="Arkusz9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39"/>
      <c r="C4" s="139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179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2610659.35</v>
      </c>
      <c r="E11" s="392">
        <f>SUM(E12:E14)</f>
        <v>2300523.25</v>
      </c>
    </row>
    <row r="12" spans="2:12">
      <c r="B12" s="181" t="s">
        <v>4</v>
      </c>
      <c r="C12" s="182" t="s">
        <v>5</v>
      </c>
      <c r="D12" s="393">
        <v>2610659.35</v>
      </c>
      <c r="E12" s="394">
        <v>2300523.25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2610659.35</v>
      </c>
      <c r="E21" s="404">
        <f>E11-E17</f>
        <v>2300523.25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3902970.36</v>
      </c>
      <c r="E26" s="406">
        <f>D21</f>
        <v>2610659.35</v>
      </c>
      <c r="G26" s="74"/>
    </row>
    <row r="27" spans="2:11" ht="13">
      <c r="B27" s="8" t="s">
        <v>17</v>
      </c>
      <c r="C27" s="9" t="s">
        <v>108</v>
      </c>
      <c r="D27" s="407">
        <v>-932166.81</v>
      </c>
      <c r="E27" s="376">
        <v>-38566.379999999997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1.04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1.04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932166.81</v>
      </c>
      <c r="E32" s="377">
        <v>38567.42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903.53</v>
      </c>
      <c r="E35" s="379">
        <v>1554.79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52471.590000000004</v>
      </c>
      <c r="E37" s="379">
        <v>37012.629999999997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878791.69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-360144.2</v>
      </c>
      <c r="E40" s="411">
        <v>-271569.71999999997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2610659.3499999996</v>
      </c>
      <c r="E41" s="404">
        <f>E26+E27+E40</f>
        <v>2300523.25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41980.965429999997</v>
      </c>
      <c r="E47" s="150">
        <v>31340.448410000001</v>
      </c>
      <c r="G47" s="72"/>
    </row>
    <row r="48" spans="2:10">
      <c r="B48" s="194" t="s">
        <v>6</v>
      </c>
      <c r="C48" s="195" t="s">
        <v>41</v>
      </c>
      <c r="D48" s="311">
        <v>31340.448410000001</v>
      </c>
      <c r="E48" s="150">
        <v>30821.586960000001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92.97</v>
      </c>
      <c r="E50" s="150">
        <v>83.3</v>
      </c>
      <c r="G50" s="180"/>
    </row>
    <row r="51" spans="2:7">
      <c r="B51" s="192" t="s">
        <v>6</v>
      </c>
      <c r="C51" s="193" t="s">
        <v>111</v>
      </c>
      <c r="D51" s="311">
        <v>81.400000000000006</v>
      </c>
      <c r="E51" s="150">
        <v>67.66</v>
      </c>
      <c r="G51" s="180"/>
    </row>
    <row r="52" spans="2:7">
      <c r="B52" s="192" t="s">
        <v>8</v>
      </c>
      <c r="C52" s="193" t="s">
        <v>112</v>
      </c>
      <c r="D52" s="311">
        <v>93.42</v>
      </c>
      <c r="E52" s="150">
        <v>84.51</v>
      </c>
    </row>
    <row r="53" spans="2:7" ht="12.75" customHeight="1" thickBot="1">
      <c r="B53" s="196" t="s">
        <v>9</v>
      </c>
      <c r="C53" s="197" t="s">
        <v>41</v>
      </c>
      <c r="D53" s="309">
        <v>83.3</v>
      </c>
      <c r="E53" s="267">
        <v>74.64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2300523.25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2300523.25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2300523.25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2300523.25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sheetPr codeName="Arkusz97"/>
  <dimension ref="A1:L81"/>
  <sheetViews>
    <sheetView zoomScale="80" zoomScaleNormal="80" workbookViewId="0">
      <selection activeCell="G1" sqref="G1:L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39"/>
      <c r="C4" s="139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180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169184.49</v>
      </c>
      <c r="E11" s="392">
        <f>SUM(E12:E14)</f>
        <v>129334.01</v>
      </c>
    </row>
    <row r="12" spans="2:12">
      <c r="B12" s="181" t="s">
        <v>4</v>
      </c>
      <c r="C12" s="182" t="s">
        <v>5</v>
      </c>
      <c r="D12" s="393">
        <v>169184.49</v>
      </c>
      <c r="E12" s="394">
        <v>129334.01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169184.49</v>
      </c>
      <c r="E21" s="404">
        <f>E11-E17</f>
        <v>129334.01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156439.49</v>
      </c>
      <c r="E26" s="406">
        <f>D21</f>
        <v>169184.49</v>
      </c>
      <c r="G26" s="74"/>
    </row>
    <row r="27" spans="2:11" ht="13">
      <c r="B27" s="8" t="s">
        <v>17</v>
      </c>
      <c r="C27" s="9" t="s">
        <v>108</v>
      </c>
      <c r="D27" s="407">
        <v>-16178.62</v>
      </c>
      <c r="E27" s="376">
        <v>-35662.300000000003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16178.62</v>
      </c>
      <c r="E32" s="377">
        <v>35662.300000000003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13357.31</v>
      </c>
      <c r="E33" s="379">
        <v>33317.090000000004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41.95</v>
      </c>
      <c r="E35" s="379">
        <v>18.73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2779.36</v>
      </c>
      <c r="E37" s="379">
        <v>2326.48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28923.62</v>
      </c>
      <c r="E40" s="411">
        <v>-4188.18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169184.49</v>
      </c>
      <c r="E41" s="404">
        <f>E26+E27+E40</f>
        <v>129334.01000000001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698.17238999999995</v>
      </c>
      <c r="E47" s="150">
        <v>628.56476999999995</v>
      </c>
      <c r="G47" s="72"/>
    </row>
    <row r="48" spans="2:10">
      <c r="B48" s="194" t="s">
        <v>6</v>
      </c>
      <c r="C48" s="195" t="s">
        <v>41</v>
      </c>
      <c r="D48" s="311">
        <v>628.56476999999995</v>
      </c>
      <c r="E48" s="150">
        <v>484.07069999999999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224.07</v>
      </c>
      <c r="E50" s="150">
        <v>269.16000000000003</v>
      </c>
      <c r="G50" s="180"/>
    </row>
    <row r="51" spans="2:7">
      <c r="B51" s="192" t="s">
        <v>6</v>
      </c>
      <c r="C51" s="193" t="s">
        <v>111</v>
      </c>
      <c r="D51" s="311">
        <v>221.81</v>
      </c>
      <c r="E51" s="150">
        <v>236.45</v>
      </c>
      <c r="G51" s="180"/>
    </row>
    <row r="52" spans="2:7">
      <c r="B52" s="192" t="s">
        <v>8</v>
      </c>
      <c r="C52" s="193" t="s">
        <v>112</v>
      </c>
      <c r="D52" s="311">
        <v>269.91000000000003</v>
      </c>
      <c r="E52" s="150">
        <v>276.76</v>
      </c>
    </row>
    <row r="53" spans="2:7" ht="12.75" customHeight="1" thickBot="1">
      <c r="B53" s="196" t="s">
        <v>9</v>
      </c>
      <c r="C53" s="197" t="s">
        <v>41</v>
      </c>
      <c r="D53" s="309">
        <v>269.16000000000003</v>
      </c>
      <c r="E53" s="267">
        <v>267.18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129334.01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129334.01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129334.01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129334.01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0-000000000000}">
  <sheetPr codeName="Arkusz9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39"/>
      <c r="C4" s="139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250</v>
      </c>
      <c r="C6" s="446"/>
      <c r="D6" s="446"/>
      <c r="E6" s="446"/>
    </row>
    <row r="7" spans="2:12" ht="14">
      <c r="B7" s="137"/>
      <c r="C7" s="137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38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51043.71</v>
      </c>
      <c r="E11" s="392">
        <f>SUM(E12:E14)</f>
        <v>38814.07</v>
      </c>
    </row>
    <row r="12" spans="2:12">
      <c r="B12" s="181" t="s">
        <v>4</v>
      </c>
      <c r="C12" s="182" t="s">
        <v>5</v>
      </c>
      <c r="D12" s="393">
        <v>51043.71</v>
      </c>
      <c r="E12" s="394">
        <v>38814.07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51043.71</v>
      </c>
      <c r="E21" s="404">
        <f>E11-E17</f>
        <v>38814.07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50262.98</v>
      </c>
      <c r="E26" s="233">
        <f>D21</f>
        <v>51043.71</v>
      </c>
      <c r="G26" s="74"/>
    </row>
    <row r="27" spans="2:11" ht="13">
      <c r="B27" s="8" t="s">
        <v>17</v>
      </c>
      <c r="C27" s="9" t="s">
        <v>108</v>
      </c>
      <c r="D27" s="407">
        <v>-989.95</v>
      </c>
      <c r="E27" s="376">
        <v>-9926.27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989.95</v>
      </c>
      <c r="E32" s="377">
        <v>9926.27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8949.64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326.73</v>
      </c>
      <c r="E35" s="379">
        <v>352.98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663.22</v>
      </c>
      <c r="E37" s="379">
        <v>623.65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1770.68</v>
      </c>
      <c r="E40" s="411">
        <v>-2303.37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51043.710000000006</v>
      </c>
      <c r="E41" s="149">
        <f>E26+E27+E40</f>
        <v>38814.07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403.97832</v>
      </c>
      <c r="E47" s="150">
        <v>396.20983999999999</v>
      </c>
      <c r="G47" s="72"/>
    </row>
    <row r="48" spans="2:10">
      <c r="B48" s="194" t="s">
        <v>6</v>
      </c>
      <c r="C48" s="195" t="s">
        <v>41</v>
      </c>
      <c r="D48" s="311">
        <v>396.20983999999999</v>
      </c>
      <c r="E48" s="150">
        <v>315.40768000000003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124.42</v>
      </c>
      <c r="E50" s="150">
        <v>128.83000000000001</v>
      </c>
      <c r="G50" s="180"/>
    </row>
    <row r="51" spans="2:7">
      <c r="B51" s="192" t="s">
        <v>6</v>
      </c>
      <c r="C51" s="193" t="s">
        <v>111</v>
      </c>
      <c r="D51" s="311">
        <v>123.74</v>
      </c>
      <c r="E51" s="150">
        <v>118.47</v>
      </c>
      <c r="G51" s="180"/>
    </row>
    <row r="52" spans="2:7">
      <c r="B52" s="192" t="s">
        <v>8</v>
      </c>
      <c r="C52" s="193" t="s">
        <v>112</v>
      </c>
      <c r="D52" s="311">
        <v>129.96</v>
      </c>
      <c r="E52" s="150">
        <v>128.83000000000001</v>
      </c>
    </row>
    <row r="53" spans="2:7" ht="13.5" customHeight="1" thickBot="1">
      <c r="B53" s="196" t="s">
        <v>9</v>
      </c>
      <c r="C53" s="197" t="s">
        <v>41</v>
      </c>
      <c r="D53" s="309">
        <v>128.83000000000001</v>
      </c>
      <c r="E53" s="267">
        <v>123.06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8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38814.07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38814.07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38814.07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38814.07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0-000000000000}">
  <sheetPr codeName="Arkusz9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1.26953125" customWidth="1"/>
    <col min="9" max="9" width="13.26953125" customWidth="1"/>
    <col min="10" max="10" width="13.54296875" customWidth="1"/>
    <col min="11" max="11" width="12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14">
      <c r="B5" s="445" t="s">
        <v>1</v>
      </c>
      <c r="C5" s="445"/>
      <c r="D5" s="445"/>
      <c r="E5" s="445"/>
    </row>
    <row r="6" spans="2:12" ht="14">
      <c r="B6" s="446" t="s">
        <v>181</v>
      </c>
      <c r="C6" s="446"/>
      <c r="D6" s="446"/>
      <c r="E6" s="446"/>
    </row>
    <row r="7" spans="2:12" ht="14">
      <c r="B7" s="171"/>
      <c r="C7" s="171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72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0</v>
      </c>
      <c r="E11" s="392">
        <v>0</v>
      </c>
    </row>
    <row r="12" spans="2:12">
      <c r="B12" s="181" t="s">
        <v>4</v>
      </c>
      <c r="C12" s="182" t="s">
        <v>5</v>
      </c>
      <c r="D12" s="393">
        <v>0</v>
      </c>
      <c r="E12" s="394">
        <v>0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0</v>
      </c>
      <c r="E21" s="404">
        <v>0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0</v>
      </c>
      <c r="E26" s="406">
        <f>D21</f>
        <v>0</v>
      </c>
      <c r="G26" s="74"/>
    </row>
    <row r="27" spans="2:11" ht="13">
      <c r="B27" s="8" t="s">
        <v>17</v>
      </c>
      <c r="C27" s="9" t="s">
        <v>108</v>
      </c>
      <c r="D27" s="407">
        <v>-0.27</v>
      </c>
      <c r="E27" s="376">
        <v>1.21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24.99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24.99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0.27</v>
      </c>
      <c r="E32" s="377">
        <v>23.78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0</v>
      </c>
      <c r="E35" s="379">
        <v>0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0</v>
      </c>
      <c r="E37" s="379">
        <v>23.78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0.27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0.27</v>
      </c>
      <c r="E40" s="411">
        <v>-1.21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0</v>
      </c>
      <c r="E41" s="404">
        <f>E26+E27+E40</f>
        <v>0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0</v>
      </c>
      <c r="E47" s="150">
        <v>0</v>
      </c>
      <c r="G47" s="72"/>
    </row>
    <row r="48" spans="2:10">
      <c r="B48" s="194" t="s">
        <v>6</v>
      </c>
      <c r="C48" s="195" t="s">
        <v>41</v>
      </c>
      <c r="D48" s="311">
        <v>0</v>
      </c>
      <c r="E48" s="150">
        <v>0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0</v>
      </c>
      <c r="E50" s="150">
        <v>0</v>
      </c>
      <c r="G50" s="180"/>
    </row>
    <row r="51" spans="2:7">
      <c r="B51" s="192" t="s">
        <v>6</v>
      </c>
      <c r="C51" s="193" t="s">
        <v>111</v>
      </c>
      <c r="D51" s="311">
        <v>129.61000000000001</v>
      </c>
      <c r="E51" s="150">
        <v>108.97</v>
      </c>
      <c r="G51" s="180"/>
    </row>
    <row r="52" spans="2:7">
      <c r="B52" s="192" t="s">
        <v>8</v>
      </c>
      <c r="C52" s="193" t="s">
        <v>112</v>
      </c>
      <c r="D52" s="311">
        <v>150.08000000000001</v>
      </c>
      <c r="E52" s="150">
        <v>136.92000000000002</v>
      </c>
    </row>
    <row r="53" spans="2:7" ht="13" thickBot="1">
      <c r="B53" s="196" t="s">
        <v>9</v>
      </c>
      <c r="C53" s="197" t="s">
        <v>41</v>
      </c>
      <c r="D53" s="309">
        <v>0</v>
      </c>
      <c r="E53" s="267">
        <v>0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0</v>
      </c>
      <c r="E58" s="30">
        <v>0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0</v>
      </c>
      <c r="E64" s="81">
        <f>E58</f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0</v>
      </c>
      <c r="E74" s="66">
        <f>E58+E72-E73</f>
        <v>0</v>
      </c>
    </row>
    <row r="75" spans="2:5">
      <c r="B75" s="103" t="s">
        <v>4</v>
      </c>
      <c r="C75" s="14" t="s">
        <v>67</v>
      </c>
      <c r="D75" s="78">
        <f>D74</f>
        <v>0</v>
      </c>
      <c r="E75" s="79">
        <f>E74</f>
        <v>0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0-000000000000}">
  <sheetPr codeName="Arkusz101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9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2"/>
      <c r="C4" s="142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182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5793.44</v>
      </c>
      <c r="E11" s="392">
        <f>SUM(E12:E14)</f>
        <v>3651.16</v>
      </c>
    </row>
    <row r="12" spans="2:12">
      <c r="B12" s="181" t="s">
        <v>4</v>
      </c>
      <c r="C12" s="182" t="s">
        <v>5</v>
      </c>
      <c r="D12" s="393">
        <v>5793.44</v>
      </c>
      <c r="E12" s="394">
        <v>3651.16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5793.44</v>
      </c>
      <c r="E21" s="404">
        <f>E11-E17</f>
        <v>3651.16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21825.79</v>
      </c>
      <c r="E26" s="406">
        <f>D21</f>
        <v>5793.44</v>
      </c>
      <c r="G26" s="74"/>
    </row>
    <row r="27" spans="2:11" ht="13">
      <c r="B27" s="8" t="s">
        <v>17</v>
      </c>
      <c r="C27" s="9" t="s">
        <v>108</v>
      </c>
      <c r="D27" s="407">
        <v>-18871.61</v>
      </c>
      <c r="E27" s="376">
        <v>-997.59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18871.61</v>
      </c>
      <c r="E32" s="377">
        <v>997.59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17673.54</v>
      </c>
      <c r="E33" s="379">
        <v>0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830.94</v>
      </c>
      <c r="E35" s="379">
        <v>903.34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367.13</v>
      </c>
      <c r="E37" s="379">
        <v>70.36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23.89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2839.26</v>
      </c>
      <c r="E40" s="411">
        <v>-1144.69</v>
      </c>
      <c r="G40" s="74"/>
      <c r="H40" s="257"/>
    </row>
    <row r="41" spans="2:10" ht="13.5" thickBot="1">
      <c r="B41" s="100" t="s">
        <v>37</v>
      </c>
      <c r="C41" s="101" t="s">
        <v>38</v>
      </c>
      <c r="D41" s="412">
        <f>D26+D27+D40</f>
        <v>5793.4400000000005</v>
      </c>
      <c r="E41" s="404">
        <f>E26+E27+E40</f>
        <v>3651.1599999999994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198.77770000000001</v>
      </c>
      <c r="E47" s="150">
        <v>47.753399999999999</v>
      </c>
      <c r="G47" s="72"/>
    </row>
    <row r="48" spans="2:10">
      <c r="B48" s="194" t="s">
        <v>6</v>
      </c>
      <c r="C48" s="195" t="s">
        <v>41</v>
      </c>
      <c r="D48" s="311">
        <v>47.753399999999999</v>
      </c>
      <c r="E48" s="150">
        <v>37.745899999999999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109.8</v>
      </c>
      <c r="E50" s="150">
        <v>121.32</v>
      </c>
      <c r="G50" s="180"/>
    </row>
    <row r="51" spans="2:7">
      <c r="B51" s="192" t="s">
        <v>6</v>
      </c>
      <c r="C51" s="193" t="s">
        <v>111</v>
      </c>
      <c r="D51" s="311">
        <v>109.8</v>
      </c>
      <c r="E51" s="150">
        <v>86.55</v>
      </c>
      <c r="G51" s="180"/>
    </row>
    <row r="52" spans="2:7">
      <c r="B52" s="192" t="s">
        <v>8</v>
      </c>
      <c r="C52" s="193" t="s">
        <v>112</v>
      </c>
      <c r="D52" s="311">
        <v>129.61000000000001</v>
      </c>
      <c r="E52" s="150">
        <v>122.74000000000001</v>
      </c>
    </row>
    <row r="53" spans="2:7" ht="12.75" customHeight="1" thickBot="1">
      <c r="B53" s="196" t="s">
        <v>9</v>
      </c>
      <c r="C53" s="197" t="s">
        <v>41</v>
      </c>
      <c r="D53" s="309">
        <v>121.32</v>
      </c>
      <c r="E53" s="267">
        <v>96.73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3651.16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3651.16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3651.16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3651.16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horizontalDpi="90" verticalDpi="90" r:id="rId1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0-000000000000}">
  <sheetPr codeName="Arkusz103"/>
  <dimension ref="A1:L81"/>
  <sheetViews>
    <sheetView topLeftCell="D1" zoomScale="80" zoomScaleNormal="80" workbookViewId="0">
      <selection activeCell="G1" sqref="G1:L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183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109472.15</v>
      </c>
      <c r="E11" s="392">
        <f>SUM(E12:E14)</f>
        <v>73629.23</v>
      </c>
    </row>
    <row r="12" spans="2:12">
      <c r="B12" s="181" t="s">
        <v>4</v>
      </c>
      <c r="C12" s="182" t="s">
        <v>5</v>
      </c>
      <c r="D12" s="393">
        <v>109472.15</v>
      </c>
      <c r="E12" s="394">
        <v>73629.23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109472.15</v>
      </c>
      <c r="E21" s="404">
        <f>E11-E17</f>
        <v>73629.23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89681.67</v>
      </c>
      <c r="E26" s="406">
        <f>D21</f>
        <v>109472.15</v>
      </c>
      <c r="G26" s="74"/>
      <c r="H26" s="236"/>
    </row>
    <row r="27" spans="2:11" ht="13">
      <c r="B27" s="8" t="s">
        <v>17</v>
      </c>
      <c r="C27" s="9" t="s">
        <v>108</v>
      </c>
      <c r="D27" s="407">
        <v>30954.65</v>
      </c>
      <c r="E27" s="376">
        <v>-13017.48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61143.64</v>
      </c>
      <c r="E28" s="377">
        <v>1144.8700000000001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10564.17</v>
      </c>
      <c r="E29" s="379">
        <v>1144.8700000000001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50579.47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30188.989999999998</v>
      </c>
      <c r="E32" s="377">
        <v>14162.35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1282.53</v>
      </c>
      <c r="E33" s="379">
        <v>8186.28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305.28000000000003</v>
      </c>
      <c r="E35" s="379">
        <v>212.57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1577.81</v>
      </c>
      <c r="E37" s="379">
        <v>1259.26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27023.37</v>
      </c>
      <c r="E39" s="381">
        <v>4504.24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-11164.17</v>
      </c>
      <c r="E40" s="411">
        <v>-22825.439999999999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109472.15000000001</v>
      </c>
      <c r="E41" s="404">
        <f>E26+E27+E40</f>
        <v>73629.23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10831.119999999999</v>
      </c>
      <c r="E47" s="150">
        <v>14034.891</v>
      </c>
      <c r="G47" s="72"/>
    </row>
    <row r="48" spans="2:10">
      <c r="B48" s="194" t="s">
        <v>6</v>
      </c>
      <c r="C48" s="195" t="s">
        <v>41</v>
      </c>
      <c r="D48" s="311">
        <v>14034.891</v>
      </c>
      <c r="E48" s="150">
        <v>11952.797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8.2799999999999994</v>
      </c>
      <c r="E50" s="150">
        <v>7.8</v>
      </c>
      <c r="G50" s="180"/>
    </row>
    <row r="51" spans="2:7">
      <c r="B51" s="192" t="s">
        <v>6</v>
      </c>
      <c r="C51" s="193" t="s">
        <v>111</v>
      </c>
      <c r="D51" s="311">
        <v>7.63</v>
      </c>
      <c r="E51" s="150">
        <v>5.43</v>
      </c>
      <c r="G51" s="180"/>
    </row>
    <row r="52" spans="2:7">
      <c r="B52" s="192" t="s">
        <v>8</v>
      </c>
      <c r="C52" s="193" t="s">
        <v>112</v>
      </c>
      <c r="D52" s="311">
        <v>9.2100000000000009</v>
      </c>
      <c r="E52" s="150">
        <v>8</v>
      </c>
    </row>
    <row r="53" spans="2:7" ht="13.5" customHeight="1" thickBot="1">
      <c r="B53" s="196" t="s">
        <v>9</v>
      </c>
      <c r="C53" s="197" t="s">
        <v>41</v>
      </c>
      <c r="D53" s="309">
        <v>7.8</v>
      </c>
      <c r="E53" s="267">
        <v>6.16</v>
      </c>
    </row>
    <row r="54" spans="2:7">
      <c r="B54" s="198"/>
      <c r="C54" s="199"/>
      <c r="D54" s="112"/>
      <c r="E54" s="112"/>
    </row>
    <row r="55" spans="2:7" ht="13.5">
      <c r="B55" s="449" t="s">
        <v>62</v>
      </c>
      <c r="C55" s="450"/>
      <c r="D55" s="450"/>
      <c r="E55" s="450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73629.23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73629.23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73629.23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73629.23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0-000000000000}">
  <sheetPr codeName="Arkusz10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2"/>
      <c r="C4" s="142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184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23684.04</v>
      </c>
      <c r="E11" s="392">
        <f>SUM(E12:E14)</f>
        <v>21576.21</v>
      </c>
    </row>
    <row r="12" spans="2:12">
      <c r="B12" s="181" t="s">
        <v>4</v>
      </c>
      <c r="C12" s="182" t="s">
        <v>5</v>
      </c>
      <c r="D12" s="393">
        <v>23684.04</v>
      </c>
      <c r="E12" s="394">
        <v>21576.21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23684.04</v>
      </c>
      <c r="E21" s="404">
        <f>E11-E17</f>
        <v>21576.21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22991.3</v>
      </c>
      <c r="E26" s="406">
        <f>D21</f>
        <v>23684.04</v>
      </c>
      <c r="G26" s="74"/>
    </row>
    <row r="27" spans="2:11" ht="13">
      <c r="B27" s="8" t="s">
        <v>17</v>
      </c>
      <c r="C27" s="9" t="s">
        <v>108</v>
      </c>
      <c r="D27" s="407">
        <v>-528.42999999999995</v>
      </c>
      <c r="E27" s="376">
        <v>-497.25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528.42999999999995</v>
      </c>
      <c r="E32" s="377">
        <v>497.25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198.4</v>
      </c>
      <c r="E35" s="379">
        <v>204.63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330.03000000000003</v>
      </c>
      <c r="E37" s="379">
        <v>292.62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1221.17</v>
      </c>
      <c r="E40" s="411">
        <v>-1610.58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23684.04</v>
      </c>
      <c r="E41" s="404">
        <f>E26+E27+E40</f>
        <v>21576.21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2084.433</v>
      </c>
      <c r="E47" s="150">
        <v>2038.213</v>
      </c>
      <c r="G47" s="72"/>
    </row>
    <row r="48" spans="2:10">
      <c r="B48" s="194" t="s">
        <v>6</v>
      </c>
      <c r="C48" s="195" t="s">
        <v>41</v>
      </c>
      <c r="D48" s="311">
        <v>2038.213</v>
      </c>
      <c r="E48" s="150">
        <v>1992.2629999999999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11.03</v>
      </c>
      <c r="E50" s="150">
        <v>11.62</v>
      </c>
      <c r="G50" s="180"/>
    </row>
    <row r="51" spans="2:7">
      <c r="B51" s="192" t="s">
        <v>6</v>
      </c>
      <c r="C51" s="193" t="s">
        <v>111</v>
      </c>
      <c r="D51" s="311">
        <v>10.86</v>
      </c>
      <c r="E51" s="150">
        <v>9.86</v>
      </c>
      <c r="G51" s="180"/>
    </row>
    <row r="52" spans="2:7">
      <c r="B52" s="192" t="s">
        <v>8</v>
      </c>
      <c r="C52" s="193" t="s">
        <v>112</v>
      </c>
      <c r="D52" s="311">
        <v>11.67</v>
      </c>
      <c r="E52" s="150">
        <v>11.63</v>
      </c>
    </row>
    <row r="53" spans="2:7" ht="12.75" customHeight="1" thickBot="1">
      <c r="B53" s="196" t="s">
        <v>9</v>
      </c>
      <c r="C53" s="197" t="s">
        <v>41</v>
      </c>
      <c r="D53" s="309">
        <v>11.62</v>
      </c>
      <c r="E53" s="267">
        <v>10.83</v>
      </c>
    </row>
    <row r="54" spans="2:7">
      <c r="B54" s="198"/>
      <c r="C54" s="199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21576.21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21576.21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21576.21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21576.21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0-000000000000}">
  <sheetPr codeName="Arkusz10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2"/>
      <c r="C4" s="142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185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680950.48</v>
      </c>
      <c r="E11" s="392">
        <f>SUM(E12:E14)</f>
        <v>610074.53</v>
      </c>
    </row>
    <row r="12" spans="2:12">
      <c r="B12" s="181" t="s">
        <v>4</v>
      </c>
      <c r="C12" s="182" t="s">
        <v>5</v>
      </c>
      <c r="D12" s="393">
        <v>680950.48</v>
      </c>
      <c r="E12" s="394">
        <v>610074.53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680950.48</v>
      </c>
      <c r="E21" s="404">
        <f>E11-E17</f>
        <v>610074.53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2171235.04</v>
      </c>
      <c r="E26" s="406">
        <f>D21</f>
        <v>680950.48</v>
      </c>
      <c r="G26" s="74"/>
    </row>
    <row r="27" spans="2:11" ht="13">
      <c r="B27" s="8" t="s">
        <v>17</v>
      </c>
      <c r="C27" s="9" t="s">
        <v>108</v>
      </c>
      <c r="D27" s="407">
        <v>-1478014.32</v>
      </c>
      <c r="E27" s="376">
        <v>-9699.74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870.82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870.82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1478014.32</v>
      </c>
      <c r="E32" s="377">
        <v>10570.56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1449596.72</v>
      </c>
      <c r="E33" s="379">
        <v>0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316.14</v>
      </c>
      <c r="E35" s="379">
        <v>528.97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28101.13</v>
      </c>
      <c r="E37" s="379">
        <v>10041.59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0.33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-12270.24</v>
      </c>
      <c r="E40" s="411">
        <v>-61176.21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680950.48</v>
      </c>
      <c r="E41" s="404">
        <f>E26+E27+E40</f>
        <v>610074.53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110047.39200000001</v>
      </c>
      <c r="E47" s="150">
        <v>34636.341999999997</v>
      </c>
      <c r="G47" s="72"/>
    </row>
    <row r="48" spans="2:10">
      <c r="B48" s="194" t="s">
        <v>6</v>
      </c>
      <c r="C48" s="195" t="s">
        <v>41</v>
      </c>
      <c r="D48" s="311">
        <v>34636.341999999997</v>
      </c>
      <c r="E48" s="150">
        <v>34101.427000000003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19.73</v>
      </c>
      <c r="E50" s="150">
        <v>19.66</v>
      </c>
      <c r="G50" s="180"/>
    </row>
    <row r="51" spans="2:7">
      <c r="B51" s="192" t="s">
        <v>6</v>
      </c>
      <c r="C51" s="193" t="s">
        <v>111</v>
      </c>
      <c r="D51" s="311">
        <v>19.48</v>
      </c>
      <c r="E51" s="150">
        <v>17.010000000000002</v>
      </c>
      <c r="G51" s="180"/>
    </row>
    <row r="52" spans="2:7">
      <c r="B52" s="192" t="s">
        <v>8</v>
      </c>
      <c r="C52" s="193" t="s">
        <v>112</v>
      </c>
      <c r="D52" s="311">
        <v>19.95</v>
      </c>
      <c r="E52" s="150">
        <v>19.66</v>
      </c>
    </row>
    <row r="53" spans="2:7" ht="12.75" customHeight="1" thickBot="1">
      <c r="B53" s="196" t="s">
        <v>9</v>
      </c>
      <c r="C53" s="197" t="s">
        <v>41</v>
      </c>
      <c r="D53" s="309">
        <v>19.66</v>
      </c>
      <c r="E53" s="267">
        <v>17.89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8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610074.53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610074.53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610074.53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610074.53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0-000000000000}">
  <sheetPr codeName="Arkusz106">
    <pageSetUpPr fitToPage="1"/>
  </sheetPr>
  <dimension ref="A1:L81"/>
  <sheetViews>
    <sheetView zoomScale="80" zoomScaleNormal="80" workbookViewId="0"/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2"/>
      <c r="C4" s="142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222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112875.4</v>
      </c>
      <c r="E11" s="392">
        <f>SUM(E12:E14)</f>
        <v>112297.47</v>
      </c>
    </row>
    <row r="12" spans="2:12">
      <c r="B12" s="181" t="s">
        <v>4</v>
      </c>
      <c r="C12" s="182" t="s">
        <v>5</v>
      </c>
      <c r="D12" s="393">
        <v>112875.4</v>
      </c>
      <c r="E12" s="394">
        <v>112297.47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112875.4</v>
      </c>
      <c r="E21" s="404">
        <f>E11-E17</f>
        <v>112297.47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130712.71</v>
      </c>
      <c r="E26" s="233">
        <f>D21</f>
        <v>112875.4</v>
      </c>
      <c r="G26" s="74"/>
    </row>
    <row r="27" spans="2:11" ht="13">
      <c r="B27" s="8" t="s">
        <v>17</v>
      </c>
      <c r="C27" s="9" t="s">
        <v>108</v>
      </c>
      <c r="D27" s="407">
        <v>-16695.43</v>
      </c>
      <c r="E27" s="376">
        <v>-7168.57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16695.43</v>
      </c>
      <c r="E32" s="377">
        <v>7168.57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5644.86</v>
      </c>
      <c r="E33" s="379">
        <v>4168.34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7922.42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1402.28</v>
      </c>
      <c r="E35" s="379">
        <v>1460.72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1725.8700000000001</v>
      </c>
      <c r="E37" s="379">
        <v>1539.51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-1141.8800000000001</v>
      </c>
      <c r="E40" s="411">
        <v>6590.64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112875.4</v>
      </c>
      <c r="E41" s="149">
        <f>E26+E27+E40</f>
        <v>112297.46999999999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10070.316999999999</v>
      </c>
      <c r="E47" s="150">
        <v>8784.0779999999995</v>
      </c>
      <c r="G47" s="72"/>
    </row>
    <row r="48" spans="2:10">
      <c r="B48" s="194" t="s">
        <v>6</v>
      </c>
      <c r="C48" s="195" t="s">
        <v>41</v>
      </c>
      <c r="D48" s="311">
        <v>8784.0779999999995</v>
      </c>
      <c r="E48" s="150">
        <v>8232.9519999999993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12.98</v>
      </c>
      <c r="E50" s="150">
        <v>12.85</v>
      </c>
      <c r="G50" s="180"/>
    </row>
    <row r="51" spans="2:7">
      <c r="B51" s="192" t="s">
        <v>6</v>
      </c>
      <c r="C51" s="193" t="s">
        <v>111</v>
      </c>
      <c r="D51" s="311">
        <v>12.79</v>
      </c>
      <c r="E51" s="150">
        <v>12.81</v>
      </c>
      <c r="G51" s="180"/>
    </row>
    <row r="52" spans="2:7">
      <c r="B52" s="192" t="s">
        <v>8</v>
      </c>
      <c r="C52" s="193" t="s">
        <v>112</v>
      </c>
      <c r="D52" s="311">
        <v>13.03</v>
      </c>
      <c r="E52" s="150">
        <v>13.64</v>
      </c>
    </row>
    <row r="53" spans="2:7" ht="13.5" customHeight="1" thickBot="1">
      <c r="B53" s="196" t="s">
        <v>9</v>
      </c>
      <c r="C53" s="197" t="s">
        <v>41</v>
      </c>
      <c r="D53" s="309">
        <v>12.85</v>
      </c>
      <c r="E53" s="267">
        <v>13.64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112297.47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112297.47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112297.47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112297.47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0-000000000000}">
  <sheetPr codeName="Arkusz107"/>
  <dimension ref="A1:L81"/>
  <sheetViews>
    <sheetView zoomScale="80" zoomScaleNormal="80" workbookViewId="0">
      <selection activeCell="G1" sqref="G1:L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2"/>
      <c r="C4" s="142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186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938059.44</v>
      </c>
      <c r="E11" s="392">
        <f>SUM(E12:E14)</f>
        <v>0</v>
      </c>
    </row>
    <row r="12" spans="2:12">
      <c r="B12" s="181" t="s">
        <v>4</v>
      </c>
      <c r="C12" s="182" t="s">
        <v>5</v>
      </c>
      <c r="D12" s="393">
        <v>938059.44</v>
      </c>
      <c r="E12" s="394">
        <v>0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938059.44</v>
      </c>
      <c r="E21" s="404">
        <f>E11-E17</f>
        <v>0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844250.4</v>
      </c>
      <c r="E26" s="406">
        <f>D21</f>
        <v>938059.44</v>
      </c>
      <c r="G26" s="74"/>
      <c r="H26" s="236"/>
    </row>
    <row r="27" spans="2:11" ht="13">
      <c r="B27" s="8" t="s">
        <v>17</v>
      </c>
      <c r="C27" s="9" t="s">
        <v>108</v>
      </c>
      <c r="D27" s="407">
        <v>-14306.130000000001</v>
      </c>
      <c r="E27" s="376">
        <v>-850604.64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14306.130000000001</v>
      </c>
      <c r="E32" s="377">
        <v>850604.64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733548.8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28.6</v>
      </c>
      <c r="E35" s="379">
        <v>27.13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14277.53</v>
      </c>
      <c r="E37" s="379">
        <v>8077.7300000000005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108950.98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108115.17</v>
      </c>
      <c r="E40" s="411">
        <v>-87454.8</v>
      </c>
      <c r="G40" s="74"/>
      <c r="H40" s="257"/>
    </row>
    <row r="41" spans="2:10" ht="13.5" thickBot="1">
      <c r="B41" s="100" t="s">
        <v>37</v>
      </c>
      <c r="C41" s="101" t="s">
        <v>38</v>
      </c>
      <c r="D41" s="412">
        <f>D26+D27+D40</f>
        <v>938059.44000000006</v>
      </c>
      <c r="E41" s="404">
        <f>E26+E27+E40</f>
        <v>0</v>
      </c>
      <c r="F41" s="77"/>
      <c r="G41" s="74"/>
      <c r="H41" s="257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68974.706000000006</v>
      </c>
      <c r="E47" s="150">
        <v>67876.948999999993</v>
      </c>
      <c r="G47" s="72"/>
    </row>
    <row r="48" spans="2:10">
      <c r="B48" s="194" t="s">
        <v>6</v>
      </c>
      <c r="C48" s="195" t="s">
        <v>41</v>
      </c>
      <c r="D48" s="311">
        <v>67876.948999999993</v>
      </c>
      <c r="E48" s="150">
        <v>0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12.24</v>
      </c>
      <c r="E50" s="150">
        <v>13.82</v>
      </c>
      <c r="G50" s="180"/>
    </row>
    <row r="51" spans="2:7">
      <c r="B51" s="192" t="s">
        <v>6</v>
      </c>
      <c r="C51" s="193" t="s">
        <v>111</v>
      </c>
      <c r="D51" s="311">
        <v>12.09</v>
      </c>
      <c r="E51" s="150">
        <v>11.86</v>
      </c>
      <c r="G51" s="180"/>
    </row>
    <row r="52" spans="2:7">
      <c r="B52" s="192" t="s">
        <v>8</v>
      </c>
      <c r="C52" s="193" t="s">
        <v>112</v>
      </c>
      <c r="D52" s="311">
        <v>13.82</v>
      </c>
      <c r="E52" s="150">
        <v>13.86</v>
      </c>
    </row>
    <row r="53" spans="2:7" ht="13.5" customHeight="1" thickBot="1">
      <c r="B53" s="196" t="s">
        <v>9</v>
      </c>
      <c r="C53" s="197" t="s">
        <v>41</v>
      </c>
      <c r="D53" s="309">
        <v>13.82</v>
      </c>
      <c r="E53" s="267">
        <v>0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0</v>
      </c>
      <c r="E58" s="30">
        <v>0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0</v>
      </c>
      <c r="E64" s="81"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0</v>
      </c>
      <c r="E74" s="66">
        <f>E58+E72-E73</f>
        <v>0</v>
      </c>
    </row>
    <row r="75" spans="2:5">
      <c r="B75" s="103" t="s">
        <v>4</v>
      </c>
      <c r="C75" s="14" t="s">
        <v>67</v>
      </c>
      <c r="D75" s="78">
        <f>D74</f>
        <v>0</v>
      </c>
      <c r="E75" s="79">
        <f>E74</f>
        <v>0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0-000000000000}">
  <sheetPr codeName="Arkusz108"/>
  <dimension ref="A1:L81"/>
  <sheetViews>
    <sheetView zoomScale="80" zoomScaleNormal="80" workbookViewId="0">
      <selection activeCell="A23" sqref="A23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187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34977.279999999999</v>
      </c>
      <c r="E11" s="392">
        <f>SUM(E12:E14)</f>
        <v>89239.59</v>
      </c>
    </row>
    <row r="12" spans="2:12">
      <c r="B12" s="181" t="s">
        <v>4</v>
      </c>
      <c r="C12" s="182" t="s">
        <v>5</v>
      </c>
      <c r="D12" s="393">
        <v>34977.279999999999</v>
      </c>
      <c r="E12" s="394">
        <v>89239.59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34977.279999999999</v>
      </c>
      <c r="E21" s="404">
        <f>E11-E17</f>
        <v>89239.59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29139.59</v>
      </c>
      <c r="E26" s="233">
        <f>D21</f>
        <v>34977.279999999999</v>
      </c>
      <c r="G26" s="74"/>
      <c r="H26" s="236"/>
    </row>
    <row r="27" spans="2:11" ht="13">
      <c r="B27" s="8" t="s">
        <v>17</v>
      </c>
      <c r="C27" s="9" t="s">
        <v>108</v>
      </c>
      <c r="D27" s="303">
        <v>-1729.4999999999982</v>
      </c>
      <c r="E27" s="262">
        <v>53867.450000000004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303">
        <v>12002.26</v>
      </c>
      <c r="E28" s="263">
        <v>89239.96</v>
      </c>
      <c r="F28" s="72"/>
      <c r="G28" s="72"/>
      <c r="H28" s="242"/>
      <c r="I28" s="72"/>
      <c r="J28" s="74"/>
    </row>
    <row r="29" spans="2:11" ht="13">
      <c r="B29" s="189" t="s">
        <v>4</v>
      </c>
      <c r="C29" s="182" t="s">
        <v>20</v>
      </c>
      <c r="D29" s="304">
        <v>2200.65</v>
      </c>
      <c r="E29" s="264">
        <v>1282.99</v>
      </c>
      <c r="F29" s="72"/>
      <c r="G29" s="72"/>
      <c r="H29" s="242"/>
      <c r="I29" s="72"/>
      <c r="J29" s="74"/>
    </row>
    <row r="30" spans="2:11" ht="13">
      <c r="B30" s="189" t="s">
        <v>6</v>
      </c>
      <c r="C30" s="182" t="s">
        <v>21</v>
      </c>
      <c r="D30" s="304">
        <v>0</v>
      </c>
      <c r="E30" s="264">
        <v>0</v>
      </c>
      <c r="F30" s="72"/>
      <c r="G30" s="72"/>
      <c r="H30" s="242"/>
      <c r="I30" s="72"/>
      <c r="J30" s="74"/>
    </row>
    <row r="31" spans="2:11" ht="13">
      <c r="B31" s="189" t="s">
        <v>8</v>
      </c>
      <c r="C31" s="182" t="s">
        <v>22</v>
      </c>
      <c r="D31" s="304">
        <v>9801.61</v>
      </c>
      <c r="E31" s="264">
        <v>87956.97</v>
      </c>
      <c r="F31" s="72"/>
      <c r="G31" s="72"/>
      <c r="H31" s="242"/>
      <c r="I31" s="72"/>
      <c r="J31" s="74"/>
    </row>
    <row r="32" spans="2:11" ht="13">
      <c r="B32" s="93" t="s">
        <v>23</v>
      </c>
      <c r="C32" s="10" t="s">
        <v>24</v>
      </c>
      <c r="D32" s="303">
        <v>13731.759999999998</v>
      </c>
      <c r="E32" s="263">
        <v>35372.51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304">
        <v>4564.4799999999996</v>
      </c>
      <c r="E33" s="264">
        <v>13208.45</v>
      </c>
      <c r="F33" s="72"/>
      <c r="G33" s="72"/>
      <c r="H33" s="242"/>
      <c r="I33" s="72"/>
      <c r="J33" s="74"/>
    </row>
    <row r="34" spans="2:10" ht="13">
      <c r="B34" s="189" t="s">
        <v>6</v>
      </c>
      <c r="C34" s="182" t="s">
        <v>26</v>
      </c>
      <c r="D34" s="304">
        <v>0</v>
      </c>
      <c r="E34" s="264">
        <v>0</v>
      </c>
      <c r="F34" s="72"/>
      <c r="G34" s="72"/>
      <c r="H34" s="242"/>
      <c r="I34" s="72"/>
      <c r="J34" s="74"/>
    </row>
    <row r="35" spans="2:10" ht="13">
      <c r="B35" s="189" t="s">
        <v>8</v>
      </c>
      <c r="C35" s="182" t="s">
        <v>27</v>
      </c>
      <c r="D35" s="304">
        <v>333.27</v>
      </c>
      <c r="E35" s="264">
        <v>447.34000000000003</v>
      </c>
      <c r="F35" s="72"/>
      <c r="G35" s="72"/>
      <c r="H35" s="242"/>
      <c r="I35" s="72"/>
      <c r="J35" s="74"/>
    </row>
    <row r="36" spans="2:10" ht="13">
      <c r="B36" s="189" t="s">
        <v>9</v>
      </c>
      <c r="C36" s="182" t="s">
        <v>28</v>
      </c>
      <c r="D36" s="304">
        <v>0</v>
      </c>
      <c r="E36" s="264">
        <v>0</v>
      </c>
      <c r="F36" s="72"/>
      <c r="G36" s="72"/>
      <c r="H36" s="242"/>
      <c r="I36" s="72"/>
      <c r="J36" s="74"/>
    </row>
    <row r="37" spans="2:10" ht="25.5">
      <c r="B37" s="189" t="s">
        <v>29</v>
      </c>
      <c r="C37" s="182" t="s">
        <v>30</v>
      </c>
      <c r="D37" s="304">
        <v>408.55</v>
      </c>
      <c r="E37" s="264">
        <v>895.9</v>
      </c>
      <c r="F37" s="72"/>
      <c r="G37" s="72"/>
      <c r="H37" s="242"/>
      <c r="I37" s="72"/>
      <c r="J37" s="74"/>
    </row>
    <row r="38" spans="2:10" ht="13">
      <c r="B38" s="189" t="s">
        <v>31</v>
      </c>
      <c r="C38" s="182" t="s">
        <v>32</v>
      </c>
      <c r="D38" s="304">
        <v>0</v>
      </c>
      <c r="E38" s="264">
        <v>0</v>
      </c>
      <c r="F38" s="72"/>
      <c r="G38" s="72"/>
      <c r="H38" s="242"/>
      <c r="I38" s="72"/>
      <c r="J38" s="74"/>
    </row>
    <row r="39" spans="2:10" ht="13">
      <c r="B39" s="190" t="s">
        <v>33</v>
      </c>
      <c r="C39" s="191" t="s">
        <v>34</v>
      </c>
      <c r="D39" s="305">
        <v>8425.4599999999991</v>
      </c>
      <c r="E39" s="265">
        <v>20820.82</v>
      </c>
      <c r="F39" s="72"/>
      <c r="G39" s="7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306">
        <v>7567.19</v>
      </c>
      <c r="E40" s="266">
        <v>394.86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34977.280000000006</v>
      </c>
      <c r="E41" s="149">
        <f>E26+E27+E40</f>
        <v>89239.590000000011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5386.2460000000001</v>
      </c>
      <c r="E47" s="150">
        <v>5158.8909999999996</v>
      </c>
      <c r="G47" s="72"/>
    </row>
    <row r="48" spans="2:10">
      <c r="B48" s="194" t="s">
        <v>6</v>
      </c>
      <c r="C48" s="195" t="s">
        <v>41</v>
      </c>
      <c r="D48" s="311">
        <v>5158.8909999999996</v>
      </c>
      <c r="E48" s="150">
        <v>11310.468000000001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5.41</v>
      </c>
      <c r="E50" s="150">
        <v>6.78</v>
      </c>
      <c r="G50" s="180"/>
    </row>
    <row r="51" spans="2:7">
      <c r="B51" s="192" t="s">
        <v>6</v>
      </c>
      <c r="C51" s="193" t="s">
        <v>111</v>
      </c>
      <c r="D51" s="311">
        <v>5.41</v>
      </c>
      <c r="E51" s="150">
        <v>6.7700000000000005</v>
      </c>
      <c r="G51" s="180"/>
    </row>
    <row r="52" spans="2:7">
      <c r="B52" s="192" t="s">
        <v>8</v>
      </c>
      <c r="C52" s="193" t="s">
        <v>112</v>
      </c>
      <c r="D52" s="311">
        <v>7.08</v>
      </c>
      <c r="E52" s="150">
        <v>9.17</v>
      </c>
    </row>
    <row r="53" spans="2:7" ht="13.5" customHeight="1" thickBot="1">
      <c r="B53" s="196" t="s">
        <v>9</v>
      </c>
      <c r="C53" s="197" t="s">
        <v>41</v>
      </c>
      <c r="D53" s="309">
        <v>6.78</v>
      </c>
      <c r="E53" s="267">
        <v>7.89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89239.59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89239.59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89239.59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89239.59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0-000000000000}">
  <sheetPr codeName="Arkusz109"/>
  <dimension ref="A1:L81"/>
  <sheetViews>
    <sheetView zoomScale="80" zoomScaleNormal="80" workbookViewId="0">
      <selection activeCell="A17" sqref="A17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24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  <c r="H5" s="161"/>
      <c r="I5" s="161"/>
      <c r="J5" s="161"/>
    </row>
    <row r="6" spans="2:12" ht="14">
      <c r="B6" s="446" t="s">
        <v>188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76.94</v>
      </c>
      <c r="E11" s="392">
        <f>SUM(E12:E14)</f>
        <v>0</v>
      </c>
    </row>
    <row r="12" spans="2:12">
      <c r="B12" s="181" t="s">
        <v>4</v>
      </c>
      <c r="C12" s="182" t="s">
        <v>5</v>
      </c>
      <c r="D12" s="393">
        <v>76.94</v>
      </c>
      <c r="E12" s="394">
        <v>0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76.94</v>
      </c>
      <c r="E21" s="404">
        <f>E11-E17</f>
        <v>0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63.05</v>
      </c>
      <c r="E26" s="406">
        <f>D21</f>
        <v>76.94</v>
      </c>
      <c r="G26" s="74"/>
    </row>
    <row r="27" spans="2:11" ht="13">
      <c r="B27" s="8" t="s">
        <v>17</v>
      </c>
      <c r="C27" s="9" t="s">
        <v>108</v>
      </c>
      <c r="D27" s="407">
        <v>-1061.6400000000001</v>
      </c>
      <c r="E27" s="376">
        <v>-69.209999999999994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11980.29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11980.289999999999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13041.93</v>
      </c>
      <c r="E32" s="377">
        <v>69.209999999999994</v>
      </c>
      <c r="F32" s="72"/>
      <c r="G32" s="74"/>
      <c r="H32" s="243"/>
      <c r="I32" s="72"/>
      <c r="J32" s="74"/>
    </row>
    <row r="33" spans="2:10" ht="13">
      <c r="B33" s="189" t="s">
        <v>4</v>
      </c>
      <c r="C33" s="182" t="s">
        <v>25</v>
      </c>
      <c r="D33" s="408">
        <v>8834.33</v>
      </c>
      <c r="E33" s="379">
        <v>15.09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2.6</v>
      </c>
      <c r="E35" s="379">
        <v>0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59.24</v>
      </c>
      <c r="E37" s="379">
        <v>0.25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4145.7599999999993</v>
      </c>
      <c r="E39" s="381">
        <v>53.87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1075.53</v>
      </c>
      <c r="E40" s="411">
        <v>-7.73</v>
      </c>
      <c r="G40" s="74"/>
      <c r="H40" s="72"/>
    </row>
    <row r="41" spans="2:10" ht="13.5" thickBot="1">
      <c r="B41" s="100" t="s">
        <v>37</v>
      </c>
      <c r="C41" s="101" t="s">
        <v>38</v>
      </c>
      <c r="D41" s="412">
        <f>D26+D27+D40</f>
        <v>76.939999999999827</v>
      </c>
      <c r="E41" s="404">
        <f>E26+E27+E40</f>
        <v>0</v>
      </c>
      <c r="F41" s="77"/>
      <c r="G41" s="74"/>
      <c r="H41" s="72"/>
    </row>
    <row r="42" spans="2:10" ht="13">
      <c r="B42" s="94"/>
      <c r="C42" s="94"/>
      <c r="D42" s="95"/>
      <c r="E42" s="95"/>
      <c r="F42" s="77"/>
      <c r="G42" s="67"/>
      <c r="H42" s="72"/>
    </row>
    <row r="43" spans="2:10" ht="13.5">
      <c r="B43" s="449" t="s">
        <v>60</v>
      </c>
      <c r="C43" s="450"/>
      <c r="D43" s="450"/>
      <c r="E43" s="450"/>
      <c r="G43" s="72"/>
      <c r="H43" s="72"/>
    </row>
    <row r="44" spans="2:10" ht="18" customHeight="1" thickBot="1">
      <c r="B44" s="447" t="s">
        <v>118</v>
      </c>
      <c r="C44" s="451"/>
      <c r="D44" s="451"/>
      <c r="E44" s="451"/>
      <c r="G44" s="72"/>
      <c r="H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3.0789999999999997</v>
      </c>
      <c r="E47" s="150">
        <v>3.0590000000000002</v>
      </c>
      <c r="G47" s="72"/>
    </row>
    <row r="48" spans="2:10">
      <c r="B48" s="194" t="s">
        <v>6</v>
      </c>
      <c r="C48" s="195" t="s">
        <v>41</v>
      </c>
      <c r="D48" s="311">
        <v>3.0590000000000002</v>
      </c>
      <c r="E48" s="150">
        <v>0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20.48</v>
      </c>
      <c r="E50" s="150">
        <v>25.15</v>
      </c>
      <c r="G50" s="180"/>
    </row>
    <row r="51" spans="2:7">
      <c r="B51" s="192" t="s">
        <v>6</v>
      </c>
      <c r="C51" s="193" t="s">
        <v>111</v>
      </c>
      <c r="D51" s="311">
        <v>20.440000000000001</v>
      </c>
      <c r="E51" s="150">
        <v>20.53</v>
      </c>
      <c r="G51" s="180"/>
    </row>
    <row r="52" spans="2:7">
      <c r="B52" s="192" t="s">
        <v>8</v>
      </c>
      <c r="C52" s="193" t="s">
        <v>112</v>
      </c>
      <c r="D52" s="311">
        <v>26.71</v>
      </c>
      <c r="E52" s="150">
        <v>26.57</v>
      </c>
    </row>
    <row r="53" spans="2:7" ht="14.25" customHeight="1" thickBot="1">
      <c r="B53" s="196" t="s">
        <v>9</v>
      </c>
      <c r="C53" s="197" t="s">
        <v>41</v>
      </c>
      <c r="D53" s="309">
        <v>25.15</v>
      </c>
      <c r="E53" s="267">
        <v>0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0</v>
      </c>
      <c r="E58" s="30">
        <v>0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0</v>
      </c>
      <c r="E64" s="81"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0</v>
      </c>
      <c r="E74" s="66">
        <f>E58+E72-E73</f>
        <v>0</v>
      </c>
    </row>
    <row r="75" spans="2:5">
      <c r="B75" s="103" t="s">
        <v>4</v>
      </c>
      <c r="C75" s="14" t="s">
        <v>67</v>
      </c>
      <c r="D75" s="78">
        <f>D74</f>
        <v>0</v>
      </c>
      <c r="E75" s="79">
        <f>E74</f>
        <v>0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" right="0.75" top="0.62" bottom="0.52" header="0.5" footer="0.5"/>
  <pageSetup paperSize="9" scale="70" orientation="portrait" r:id="rId1"/>
  <headerFooter alignWithMargins="0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91332A-61BA-41E4-92DB-DF6D3A5FC6DA}"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8.726562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262</v>
      </c>
      <c r="C6" s="446"/>
      <c r="D6" s="446"/>
      <c r="E6" s="446"/>
    </row>
    <row r="7" spans="2:12" ht="14">
      <c r="B7" s="352"/>
      <c r="C7" s="352"/>
      <c r="D7" s="352"/>
      <c r="E7" s="352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353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0</v>
      </c>
      <c r="E11" s="392">
        <f>SUM(E12:E14)</f>
        <v>104319.52</v>
      </c>
    </row>
    <row r="12" spans="2:12">
      <c r="B12" s="181" t="s">
        <v>4</v>
      </c>
      <c r="C12" s="182" t="s">
        <v>5</v>
      </c>
      <c r="D12" s="393">
        <v>0</v>
      </c>
      <c r="E12" s="394">
        <v>104319.52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0</v>
      </c>
      <c r="E21" s="404">
        <f>E11-E17</f>
        <v>104319.52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53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0</v>
      </c>
      <c r="E26" s="406">
        <f>D21</f>
        <v>0</v>
      </c>
      <c r="G26" s="74"/>
    </row>
    <row r="27" spans="2:11" ht="13">
      <c r="B27" s="8" t="s">
        <v>17</v>
      </c>
      <c r="C27" s="9" t="s">
        <v>108</v>
      </c>
      <c r="D27" s="407">
        <v>0</v>
      </c>
      <c r="E27" s="376">
        <v>140483.38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141156.13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141156.13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0</v>
      </c>
      <c r="E32" s="377">
        <v>672.75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0</v>
      </c>
      <c r="E35" s="379">
        <v>0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0</v>
      </c>
      <c r="E37" s="379">
        <v>672.75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0</v>
      </c>
      <c r="E40" s="411">
        <v>-36163.86</v>
      </c>
      <c r="G40" s="74"/>
    </row>
    <row r="41" spans="2:10" ht="13.5" thickBot="1">
      <c r="B41" s="100" t="s">
        <v>37</v>
      </c>
      <c r="C41" s="101" t="s">
        <v>38</v>
      </c>
      <c r="D41" s="412">
        <f>D26+D27+D40</f>
        <v>0</v>
      </c>
      <c r="E41" s="404">
        <f>E26+E27+E40</f>
        <v>104319.52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53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0</v>
      </c>
      <c r="E47" s="150">
        <v>0</v>
      </c>
      <c r="G47" s="72"/>
    </row>
    <row r="48" spans="2:10">
      <c r="B48" s="194" t="s">
        <v>6</v>
      </c>
      <c r="C48" s="195" t="s">
        <v>41</v>
      </c>
      <c r="D48" s="311">
        <v>0</v>
      </c>
      <c r="E48" s="150">
        <v>1828.5630000000001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0</v>
      </c>
      <c r="E50" s="150">
        <v>0</v>
      </c>
      <c r="G50" s="180"/>
    </row>
    <row r="51" spans="2:7">
      <c r="B51" s="192" t="s">
        <v>6</v>
      </c>
      <c r="C51" s="193" t="s">
        <v>111</v>
      </c>
      <c r="D51" s="311">
        <v>0</v>
      </c>
      <c r="E51" s="150">
        <v>53.7</v>
      </c>
      <c r="G51" s="180"/>
    </row>
    <row r="52" spans="2:7">
      <c r="B52" s="192" t="s">
        <v>8</v>
      </c>
      <c r="C52" s="193" t="s">
        <v>112</v>
      </c>
      <c r="D52" s="311">
        <v>0</v>
      </c>
      <c r="E52" s="150">
        <v>65.849999999999994</v>
      </c>
    </row>
    <row r="53" spans="2:7" ht="13.5" customHeight="1" thickBot="1">
      <c r="B53" s="196" t="s">
        <v>9</v>
      </c>
      <c r="C53" s="197" t="s">
        <v>41</v>
      </c>
      <c r="D53" s="309">
        <v>0</v>
      </c>
      <c r="E53" s="267">
        <v>57.05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104319.52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104319.52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104319.52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104319.52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0-000000000000}">
  <sheetPr codeName="Arkusz110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189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1025660.89</v>
      </c>
      <c r="E11" s="392">
        <f>SUM(E12:E14)</f>
        <v>166116.44</v>
      </c>
    </row>
    <row r="12" spans="2:12">
      <c r="B12" s="181" t="s">
        <v>4</v>
      </c>
      <c r="C12" s="182" t="s">
        <v>5</v>
      </c>
      <c r="D12" s="393">
        <v>1025660.89</v>
      </c>
      <c r="E12" s="394">
        <v>166116.44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1025660.89</v>
      </c>
      <c r="E21" s="404">
        <f>E11-E17</f>
        <v>166116.44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1071430.03</v>
      </c>
      <c r="E26" s="406">
        <f>D21</f>
        <v>1025660.89</v>
      </c>
      <c r="G26" s="74"/>
    </row>
    <row r="27" spans="2:11" ht="13">
      <c r="B27" s="8" t="s">
        <v>17</v>
      </c>
      <c r="C27" s="9" t="s">
        <v>108</v>
      </c>
      <c r="D27" s="407">
        <v>-329478.34999999998</v>
      </c>
      <c r="E27" s="376">
        <v>-628582.56000000006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329478.34999999998</v>
      </c>
      <c r="E32" s="377">
        <v>628582.56000000006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54140.28</v>
      </c>
      <c r="E33" s="379">
        <v>115193.47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254530.27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462.61</v>
      </c>
      <c r="E35" s="379">
        <v>-1754.5900000000001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20345.189999999999</v>
      </c>
      <c r="E37" s="379">
        <v>-10827.15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525970.82999999996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283709.21000000002</v>
      </c>
      <c r="E40" s="411">
        <v>-230961.89</v>
      </c>
      <c r="G40" s="74"/>
    </row>
    <row r="41" spans="2:10" ht="13.5" thickBot="1">
      <c r="B41" s="100" t="s">
        <v>37</v>
      </c>
      <c r="C41" s="101" t="s">
        <v>38</v>
      </c>
      <c r="D41" s="412">
        <f>D26+D27+D40</f>
        <v>1025660.8900000001</v>
      </c>
      <c r="E41" s="404">
        <f>E26+E27+E40</f>
        <v>166116.43999999994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49283.81</v>
      </c>
      <c r="E47" s="150">
        <v>36814.82</v>
      </c>
      <c r="G47" s="72"/>
    </row>
    <row r="48" spans="2:10">
      <c r="B48" s="194" t="s">
        <v>6</v>
      </c>
      <c r="C48" s="195" t="s">
        <v>41</v>
      </c>
      <c r="D48" s="311">
        <v>36814.82</v>
      </c>
      <c r="E48" s="150">
        <v>7080.8370000000004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21.74</v>
      </c>
      <c r="E50" s="150">
        <v>27.86</v>
      </c>
      <c r="G50" s="180"/>
    </row>
    <row r="51" spans="2:7">
      <c r="B51" s="192" t="s">
        <v>6</v>
      </c>
      <c r="C51" s="193" t="s">
        <v>111</v>
      </c>
      <c r="D51" s="311">
        <v>21.74</v>
      </c>
      <c r="E51" s="150">
        <v>20.100000000000001</v>
      </c>
      <c r="G51" s="180"/>
    </row>
    <row r="52" spans="2:7">
      <c r="B52" s="192" t="s">
        <v>8</v>
      </c>
      <c r="C52" s="193" t="s">
        <v>112</v>
      </c>
      <c r="D52" s="311">
        <v>29.83</v>
      </c>
      <c r="E52" s="150">
        <v>28.83</v>
      </c>
    </row>
    <row r="53" spans="2:7" ht="13.5" customHeight="1" thickBot="1">
      <c r="B53" s="196" t="s">
        <v>9</v>
      </c>
      <c r="C53" s="197" t="s">
        <v>41</v>
      </c>
      <c r="D53" s="309">
        <v>27.86</v>
      </c>
      <c r="E53" s="267">
        <v>23.46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166116.44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166116.44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166116.44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166116.44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0-000000000000}">
  <sheetPr codeName="Arkusz111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0.81640625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190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21237.33</v>
      </c>
      <c r="E11" s="392">
        <f>SUM(E12:E14)</f>
        <v>21808.21</v>
      </c>
    </row>
    <row r="12" spans="2:12">
      <c r="B12" s="181" t="s">
        <v>4</v>
      </c>
      <c r="C12" s="182" t="s">
        <v>5</v>
      </c>
      <c r="D12" s="393">
        <v>21237.33</v>
      </c>
      <c r="E12" s="394">
        <v>21808.21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21237.33</v>
      </c>
      <c r="E21" s="404">
        <f>E11-E17</f>
        <v>21808.21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23185.539999999997</v>
      </c>
      <c r="E26" s="233">
        <f>D21</f>
        <v>21237.33</v>
      </c>
      <c r="G26" s="74"/>
    </row>
    <row r="27" spans="2:11" ht="13">
      <c r="B27" s="8" t="s">
        <v>17</v>
      </c>
      <c r="C27" s="9" t="s">
        <v>108</v>
      </c>
      <c r="D27" s="407">
        <v>-352.33</v>
      </c>
      <c r="E27" s="376">
        <v>761.33000000000084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6342.45</v>
      </c>
      <c r="E28" s="377">
        <v>5831.97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6335.62</v>
      </c>
      <c r="E29" s="379">
        <v>5831.97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6.83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6694.78</v>
      </c>
      <c r="E32" s="377">
        <v>5070.6399999999994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4443.21</v>
      </c>
      <c r="E33" s="379">
        <v>3653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586.22</v>
      </c>
      <c r="E35" s="379">
        <v>570.41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165</v>
      </c>
      <c r="E37" s="379">
        <v>149.71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1500.35</v>
      </c>
      <c r="E39" s="381">
        <v>697.52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-1595.88</v>
      </c>
      <c r="E40" s="411">
        <v>-190.45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21237.329999999994</v>
      </c>
      <c r="E41" s="149">
        <f>E26+E27+E40</f>
        <v>21808.210000000003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361.42700000000002</v>
      </c>
      <c r="E47" s="150">
        <v>356.75</v>
      </c>
      <c r="G47" s="72"/>
      <c r="H47" s="160"/>
    </row>
    <row r="48" spans="2:10">
      <c r="B48" s="194" t="s">
        <v>6</v>
      </c>
      <c r="C48" s="195" t="s">
        <v>41</v>
      </c>
      <c r="D48" s="311">
        <v>356.75</v>
      </c>
      <c r="E48" s="150">
        <v>369.75599999999997</v>
      </c>
      <c r="G48" s="20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64.150000000000006</v>
      </c>
      <c r="E50" s="150">
        <v>59.53</v>
      </c>
      <c r="G50" s="180"/>
    </row>
    <row r="51" spans="2:7">
      <c r="B51" s="192" t="s">
        <v>6</v>
      </c>
      <c r="C51" s="193" t="s">
        <v>111</v>
      </c>
      <c r="D51" s="311">
        <v>59.5</v>
      </c>
      <c r="E51" s="150">
        <v>54.34</v>
      </c>
      <c r="G51" s="180"/>
    </row>
    <row r="52" spans="2:7">
      <c r="B52" s="192" t="s">
        <v>8</v>
      </c>
      <c r="C52" s="193" t="s">
        <v>112</v>
      </c>
      <c r="D52" s="311">
        <v>64.37</v>
      </c>
      <c r="E52" s="150">
        <v>59.74</v>
      </c>
    </row>
    <row r="53" spans="2:7" ht="12.75" customHeight="1" thickBot="1">
      <c r="B53" s="196" t="s">
        <v>9</v>
      </c>
      <c r="C53" s="197" t="s">
        <v>41</v>
      </c>
      <c r="D53" s="309">
        <v>59.53</v>
      </c>
      <c r="E53" s="267">
        <v>58.98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21808.21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21808.21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21808.21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21808.21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0-000000000000}">
  <sheetPr codeName="Arkusz112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214"/>
      <c r="I2" s="214"/>
      <c r="J2" s="215"/>
      <c r="L2" s="72"/>
    </row>
    <row r="3" spans="2:12" ht="15.5">
      <c r="B3" s="444" t="s">
        <v>256</v>
      </c>
      <c r="C3" s="444"/>
      <c r="D3" s="444"/>
      <c r="E3" s="444"/>
      <c r="H3" s="214"/>
      <c r="I3" s="214"/>
      <c r="J3" s="215"/>
    </row>
    <row r="4" spans="2:12" ht="14">
      <c r="B4" s="142"/>
      <c r="C4" s="142"/>
      <c r="D4" s="148"/>
      <c r="E4" s="148"/>
      <c r="H4" s="214"/>
      <c r="I4" s="214"/>
      <c r="J4" s="215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223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3057595.74</v>
      </c>
      <c r="E11" s="392">
        <f>SUM(E12:E14)</f>
        <v>2596157.98</v>
      </c>
    </row>
    <row r="12" spans="2:12">
      <c r="B12" s="181" t="s">
        <v>4</v>
      </c>
      <c r="C12" s="182" t="s">
        <v>5</v>
      </c>
      <c r="D12" s="393">
        <v>3057595.74</v>
      </c>
      <c r="E12" s="394">
        <v>2596157.98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3057595.74</v>
      </c>
      <c r="E21" s="404">
        <f>E11-E17</f>
        <v>2596157.98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5389760.7599999998</v>
      </c>
      <c r="E26" s="233">
        <f>D21</f>
        <v>3057595.74</v>
      </c>
      <c r="G26" s="74"/>
    </row>
    <row r="27" spans="2:11" ht="13">
      <c r="B27" s="8" t="s">
        <v>17</v>
      </c>
      <c r="C27" s="9" t="s">
        <v>108</v>
      </c>
      <c r="D27" s="407">
        <v>-2280644.1</v>
      </c>
      <c r="E27" s="376">
        <v>-654529.61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99231.02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99231.02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2379875.12</v>
      </c>
      <c r="E32" s="377">
        <v>654529.61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1809908.58</v>
      </c>
      <c r="E33" s="379">
        <v>591353.56000000006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276636.37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13386.25</v>
      </c>
      <c r="E35" s="379">
        <v>14222.62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79992.91</v>
      </c>
      <c r="E37" s="379">
        <v>48953.43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199951.01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-51520.92</v>
      </c>
      <c r="E40" s="411">
        <v>193091.85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3057595.7399999998</v>
      </c>
      <c r="E41" s="149">
        <f>E26+E27+E40</f>
        <v>2596157.9800000004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  <c r="H42" s="236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26534.86</v>
      </c>
      <c r="E47" s="150">
        <v>15217.976000000001</v>
      </c>
      <c r="G47" s="72"/>
    </row>
    <row r="48" spans="2:10">
      <c r="B48" s="194" t="s">
        <v>6</v>
      </c>
      <c r="C48" s="195" t="s">
        <v>41</v>
      </c>
      <c r="D48" s="311">
        <v>15217.976000000001</v>
      </c>
      <c r="E48" s="150">
        <v>12114.031000000001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203.12</v>
      </c>
      <c r="E50" s="150">
        <v>200.92</v>
      </c>
      <c r="G50" s="180"/>
    </row>
    <row r="51" spans="2:7">
      <c r="B51" s="192" t="s">
        <v>6</v>
      </c>
      <c r="C51" s="193" t="s">
        <v>111</v>
      </c>
      <c r="D51" s="311">
        <v>199.7</v>
      </c>
      <c r="E51" s="150">
        <v>199.99</v>
      </c>
      <c r="G51" s="180"/>
    </row>
    <row r="52" spans="2:7">
      <c r="B52" s="192" t="s">
        <v>8</v>
      </c>
      <c r="C52" s="193" t="s">
        <v>112</v>
      </c>
      <c r="D52" s="311">
        <v>204.68</v>
      </c>
      <c r="E52" s="150">
        <v>214.31</v>
      </c>
    </row>
    <row r="53" spans="2:7" ht="12.75" customHeight="1" thickBot="1">
      <c r="B53" s="196" t="s">
        <v>9</v>
      </c>
      <c r="C53" s="197" t="s">
        <v>41</v>
      </c>
      <c r="D53" s="309">
        <v>200.92</v>
      </c>
      <c r="E53" s="267">
        <v>214.31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2596157.98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2596157.98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2596157.98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2596157.98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0-000000000000}">
  <sheetPr codeName="Arkusz113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2"/>
      <c r="C4" s="142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224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4695240.93</v>
      </c>
      <c r="E11" s="392">
        <f>SUM(E12:E14)</f>
        <v>5966688.0199999996</v>
      </c>
    </row>
    <row r="12" spans="2:12">
      <c r="B12" s="181" t="s">
        <v>4</v>
      </c>
      <c r="C12" s="182" t="s">
        <v>5</v>
      </c>
      <c r="D12" s="393">
        <v>4695240.93</v>
      </c>
      <c r="E12" s="394">
        <v>5966688.0199999996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4695240.93</v>
      </c>
      <c r="E21" s="404">
        <f>E11-E17</f>
        <v>5966688.0199999996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9399837.5299999993</v>
      </c>
      <c r="E26" s="233">
        <f>D21</f>
        <v>4695240.93</v>
      </c>
      <c r="G26" s="74"/>
    </row>
    <row r="27" spans="2:11" ht="13">
      <c r="B27" s="8" t="s">
        <v>17</v>
      </c>
      <c r="C27" s="9" t="s">
        <v>108</v>
      </c>
      <c r="D27" s="407">
        <v>-4738739.1100000003</v>
      </c>
      <c r="E27" s="376">
        <v>935043.87000000011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1567072.81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1567072.81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4738739.1100000003</v>
      </c>
      <c r="E32" s="377">
        <v>632028.93999999994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4622441.79</v>
      </c>
      <c r="E33" s="379">
        <v>467179.09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9965.74</v>
      </c>
      <c r="E35" s="379">
        <v>23960.49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106331.58</v>
      </c>
      <c r="E37" s="379">
        <v>140889.35999999999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34142.51</v>
      </c>
      <c r="E40" s="411">
        <v>336403.22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4695240.9299999988</v>
      </c>
      <c r="E41" s="149">
        <f>E26+E27+E40</f>
        <v>5966688.0199999996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806853.00699999998</v>
      </c>
      <c r="E47" s="150">
        <v>403371.21399999998</v>
      </c>
      <c r="G47" s="72"/>
    </row>
    <row r="48" spans="2:10">
      <c r="B48" s="194" t="s">
        <v>6</v>
      </c>
      <c r="C48" s="195" t="s">
        <v>41</v>
      </c>
      <c r="D48" s="311">
        <v>403371.21399999998</v>
      </c>
      <c r="E48" s="150">
        <v>482351.49699999997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11.65</v>
      </c>
      <c r="E50" s="150">
        <v>11.64</v>
      </c>
      <c r="G50" s="180"/>
    </row>
    <row r="51" spans="2:7">
      <c r="B51" s="192" t="s">
        <v>6</v>
      </c>
      <c r="C51" s="193" t="s">
        <v>111</v>
      </c>
      <c r="D51" s="311">
        <v>11.55</v>
      </c>
      <c r="E51" s="150">
        <v>11.540000000000001</v>
      </c>
      <c r="G51" s="180"/>
    </row>
    <row r="52" spans="2:7">
      <c r="B52" s="192" t="s">
        <v>8</v>
      </c>
      <c r="C52" s="193" t="s">
        <v>112</v>
      </c>
      <c r="D52" s="311">
        <v>11.83</v>
      </c>
      <c r="E52" s="150">
        <v>12.39</v>
      </c>
    </row>
    <row r="53" spans="2:7" ht="12.75" customHeight="1" thickBot="1">
      <c r="B53" s="196" t="s">
        <v>9</v>
      </c>
      <c r="C53" s="197" t="s">
        <v>41</v>
      </c>
      <c r="D53" s="309">
        <v>11.64</v>
      </c>
      <c r="E53" s="267">
        <v>12.37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5966688.0199999996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5966688.0199999996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5966688.0199999996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5966688.0199999996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0-000000000000}">
  <sheetPr codeName="Arkusz114"/>
  <dimension ref="A1:L81"/>
  <sheetViews>
    <sheetView zoomScale="80" zoomScaleNormal="80" workbookViewId="0">
      <selection activeCell="A20" sqref="A20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2"/>
      <c r="C4" s="142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241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192822.31</v>
      </c>
      <c r="E11" s="392">
        <f>SUM(E12:E14)</f>
        <v>114942.74</v>
      </c>
    </row>
    <row r="12" spans="2:12">
      <c r="B12" s="181" t="s">
        <v>4</v>
      </c>
      <c r="C12" s="182" t="s">
        <v>5</v>
      </c>
      <c r="D12" s="393">
        <v>192822.31</v>
      </c>
      <c r="E12" s="394">
        <v>114942.74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0" ht="13">
      <c r="B17" s="8" t="s">
        <v>13</v>
      </c>
      <c r="C17" s="10" t="s">
        <v>65</v>
      </c>
      <c r="D17" s="399">
        <v>0</v>
      </c>
      <c r="E17" s="400">
        <v>0</v>
      </c>
    </row>
    <row r="18" spans="2:10">
      <c r="B18" s="181" t="s">
        <v>4</v>
      </c>
      <c r="C18" s="182" t="s">
        <v>11</v>
      </c>
      <c r="D18" s="397">
        <v>0</v>
      </c>
      <c r="E18" s="398">
        <v>0</v>
      </c>
    </row>
    <row r="19" spans="2:10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0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0" ht="13.5" thickBot="1">
      <c r="B21" s="456" t="s">
        <v>107</v>
      </c>
      <c r="C21" s="457"/>
      <c r="D21" s="403">
        <v>192822.31</v>
      </c>
      <c r="E21" s="404">
        <f>E11-E17</f>
        <v>114942.74</v>
      </c>
      <c r="F21" s="77"/>
      <c r="G21" s="77"/>
      <c r="H21" s="168"/>
    </row>
    <row r="22" spans="2:10">
      <c r="B22" s="3"/>
      <c r="C22" s="6"/>
      <c r="D22" s="7"/>
      <c r="E22" s="7"/>
      <c r="G22" s="72"/>
    </row>
    <row r="23" spans="2:10" ht="13.5">
      <c r="B23" s="448" t="s">
        <v>101</v>
      </c>
      <c r="C23" s="458"/>
      <c r="D23" s="458"/>
      <c r="E23" s="458"/>
      <c r="G23" s="72"/>
    </row>
    <row r="24" spans="2:10" ht="15.75" customHeight="1" thickBot="1">
      <c r="B24" s="447" t="s">
        <v>102</v>
      </c>
      <c r="C24" s="459"/>
      <c r="D24" s="459"/>
      <c r="E24" s="459"/>
    </row>
    <row r="25" spans="2:10" ht="13.5" thickBot="1">
      <c r="B25" s="324"/>
      <c r="C25" s="188" t="s">
        <v>2</v>
      </c>
      <c r="D25" s="274" t="s">
        <v>251</v>
      </c>
      <c r="E25" s="245" t="s">
        <v>255</v>
      </c>
    </row>
    <row r="26" spans="2:10" ht="13">
      <c r="B26" s="96" t="s">
        <v>15</v>
      </c>
      <c r="C26" s="97" t="s">
        <v>16</v>
      </c>
      <c r="D26" s="405">
        <v>202901.63</v>
      </c>
      <c r="E26" s="406">
        <f>D21</f>
        <v>192822.31</v>
      </c>
      <c r="G26" s="74"/>
    </row>
    <row r="27" spans="2:10" ht="13">
      <c r="B27" s="8" t="s">
        <v>17</v>
      </c>
      <c r="C27" s="9" t="s">
        <v>108</v>
      </c>
      <c r="D27" s="407">
        <v>-3222.87</v>
      </c>
      <c r="E27" s="376">
        <v>-74209.13</v>
      </c>
      <c r="F27" s="72"/>
      <c r="G27" s="74"/>
      <c r="H27" s="242"/>
      <c r="I27" s="72"/>
      <c r="J27" s="74"/>
    </row>
    <row r="28" spans="2:10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0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0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0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0" ht="13">
      <c r="B32" s="93" t="s">
        <v>23</v>
      </c>
      <c r="C32" s="10" t="s">
        <v>24</v>
      </c>
      <c r="D32" s="407">
        <v>3222.87</v>
      </c>
      <c r="E32" s="377">
        <v>74209.13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71423.210000000006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0</v>
      </c>
      <c r="E35" s="379">
        <v>0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3222.87</v>
      </c>
      <c r="E37" s="379">
        <v>2785.92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-6856.45</v>
      </c>
      <c r="E40" s="411">
        <v>-3670.44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192822.31</v>
      </c>
      <c r="E41" s="404">
        <f>E26+E27+E40</f>
        <v>114942.73999999999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16993.436000000002</v>
      </c>
      <c r="E47" s="294">
        <v>16723.530999999999</v>
      </c>
      <c r="G47" s="72"/>
    </row>
    <row r="48" spans="2:10">
      <c r="B48" s="194" t="s">
        <v>6</v>
      </c>
      <c r="C48" s="195" t="s">
        <v>41</v>
      </c>
      <c r="D48" s="311">
        <v>16723.530999999999</v>
      </c>
      <c r="E48" s="150">
        <v>10003.719999999999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11.94</v>
      </c>
      <c r="E50" s="75">
        <v>11.53</v>
      </c>
      <c r="G50" s="180"/>
    </row>
    <row r="51" spans="2:7">
      <c r="B51" s="192" t="s">
        <v>6</v>
      </c>
      <c r="C51" s="193" t="s">
        <v>111</v>
      </c>
      <c r="D51" s="311">
        <v>11.51</v>
      </c>
      <c r="E51" s="75">
        <v>10.68</v>
      </c>
      <c r="G51" s="180"/>
    </row>
    <row r="52" spans="2:7">
      <c r="B52" s="192" t="s">
        <v>8</v>
      </c>
      <c r="C52" s="193" t="s">
        <v>112</v>
      </c>
      <c r="D52" s="311">
        <v>12.15</v>
      </c>
      <c r="E52" s="75">
        <v>11.62</v>
      </c>
    </row>
    <row r="53" spans="2:7" ht="14.25" customHeight="1" thickBot="1">
      <c r="B53" s="196" t="s">
        <v>9</v>
      </c>
      <c r="C53" s="197" t="s">
        <v>41</v>
      </c>
      <c r="D53" s="309">
        <v>11.53</v>
      </c>
      <c r="E53" s="267">
        <v>11.49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114942.74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114942.74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114942.74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114942.74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600-000000000000}">
  <sheetPr codeName="Arkusz11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.269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191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142750.63</v>
      </c>
      <c r="E11" s="392">
        <f>SUM(E12:E14)</f>
        <v>127951.55</v>
      </c>
    </row>
    <row r="12" spans="2:12">
      <c r="B12" s="181" t="s">
        <v>4</v>
      </c>
      <c r="C12" s="182" t="s">
        <v>5</v>
      </c>
      <c r="D12" s="393">
        <v>142750.63</v>
      </c>
      <c r="E12" s="394">
        <v>127951.55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142750.63</v>
      </c>
      <c r="E21" s="404">
        <f>E11-E17</f>
        <v>127951.55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166157.74</v>
      </c>
      <c r="E26" s="233">
        <f>D21</f>
        <v>142750.63</v>
      </c>
      <c r="G26" s="74"/>
    </row>
    <row r="27" spans="2:11" ht="13">
      <c r="B27" s="8" t="s">
        <v>17</v>
      </c>
      <c r="C27" s="9" t="s">
        <v>108</v>
      </c>
      <c r="D27" s="407">
        <v>-11997.22</v>
      </c>
      <c r="E27" s="376">
        <v>-13753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164.59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164.59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11997.22</v>
      </c>
      <c r="E32" s="377">
        <v>13917.59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7048.33</v>
      </c>
      <c r="E33" s="379">
        <v>11279.24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2071.13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889.68000000000006</v>
      </c>
      <c r="E35" s="379">
        <v>995.29000000000008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1987.8300000000002</v>
      </c>
      <c r="E37" s="379">
        <v>1643.06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0.25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-11409.89</v>
      </c>
      <c r="E40" s="411">
        <v>-1046.08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142750.63</v>
      </c>
      <c r="E41" s="149">
        <f>E26+E27+E40</f>
        <v>127951.55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12253.521000000001</v>
      </c>
      <c r="E47" s="150">
        <v>11356.454</v>
      </c>
      <c r="G47" s="72"/>
    </row>
    <row r="48" spans="2:10">
      <c r="B48" s="194" t="s">
        <v>6</v>
      </c>
      <c r="C48" s="195" t="s">
        <v>41</v>
      </c>
      <c r="D48" s="311">
        <v>11356.454</v>
      </c>
      <c r="E48" s="150">
        <v>10219.772000000001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13.56</v>
      </c>
      <c r="E50" s="150">
        <v>12.57</v>
      </c>
      <c r="G50" s="180"/>
    </row>
    <row r="51" spans="2:7">
      <c r="B51" s="192" t="s">
        <v>6</v>
      </c>
      <c r="C51" s="193" t="s">
        <v>111</v>
      </c>
      <c r="D51" s="311">
        <v>12.56</v>
      </c>
      <c r="E51" s="150">
        <v>11.43</v>
      </c>
      <c r="G51" s="180"/>
    </row>
    <row r="52" spans="2:7">
      <c r="B52" s="192" t="s">
        <v>8</v>
      </c>
      <c r="C52" s="193" t="s">
        <v>112</v>
      </c>
      <c r="D52" s="311">
        <v>13.61</v>
      </c>
      <c r="E52" s="150">
        <v>12.620000000000001</v>
      </c>
    </row>
    <row r="53" spans="2:7" ht="13.5" customHeight="1" thickBot="1">
      <c r="B53" s="196" t="s">
        <v>9</v>
      </c>
      <c r="C53" s="197" t="s">
        <v>41</v>
      </c>
      <c r="D53" s="309">
        <v>12.57</v>
      </c>
      <c r="E53" s="267">
        <v>12.52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8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127951.55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127951.55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127951.55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127951.55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700-000000000000}">
  <sheetPr codeName="Arkusz116"/>
  <dimension ref="A1:L81"/>
  <sheetViews>
    <sheetView zoomScale="80" zoomScaleNormal="80" workbookViewId="0"/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2"/>
      <c r="C4" s="142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192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324"/>
      <c r="C10" s="221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10734.88</v>
      </c>
      <c r="E11" s="392">
        <f>SUM(E12:E14)</f>
        <v>8548.44</v>
      </c>
    </row>
    <row r="12" spans="2:12">
      <c r="B12" s="181" t="s">
        <v>4</v>
      </c>
      <c r="C12" s="182" t="s">
        <v>5</v>
      </c>
      <c r="D12" s="393">
        <v>10734.88</v>
      </c>
      <c r="E12" s="394">
        <v>8548.44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10734.88</v>
      </c>
      <c r="E21" s="404">
        <f>E11-E17</f>
        <v>8548.44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8591.7800000000007</v>
      </c>
      <c r="E26" s="233">
        <f>D21</f>
        <v>10734.88</v>
      </c>
      <c r="G26" s="74"/>
    </row>
    <row r="27" spans="2:11" ht="13">
      <c r="B27" s="8" t="s">
        <v>17</v>
      </c>
      <c r="C27" s="9" t="s">
        <v>108</v>
      </c>
      <c r="D27" s="407">
        <v>-213.77</v>
      </c>
      <c r="E27" s="376">
        <v>-169.93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213.77</v>
      </c>
      <c r="E32" s="377">
        <v>169.93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72.09</v>
      </c>
      <c r="E35" s="379">
        <v>65.25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141.68</v>
      </c>
      <c r="E37" s="379">
        <v>104.68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2356.87</v>
      </c>
      <c r="E40" s="411">
        <v>-2016.51</v>
      </c>
      <c r="G40" s="74"/>
    </row>
    <row r="41" spans="2:10" ht="13.5" thickBot="1">
      <c r="B41" s="100" t="s">
        <v>37</v>
      </c>
      <c r="C41" s="101" t="s">
        <v>38</v>
      </c>
      <c r="D41" s="307">
        <f>D26+D27+D40</f>
        <v>10734.880000000001</v>
      </c>
      <c r="E41" s="149">
        <f>E26+E27+E40</f>
        <v>8548.4399999999987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675.98599999999999</v>
      </c>
      <c r="E47" s="150">
        <v>661.83</v>
      </c>
      <c r="G47" s="72"/>
    </row>
    <row r="48" spans="2:10">
      <c r="B48" s="194" t="s">
        <v>6</v>
      </c>
      <c r="C48" s="195" t="s">
        <v>41</v>
      </c>
      <c r="D48" s="311">
        <v>661.83</v>
      </c>
      <c r="E48" s="150">
        <v>648.1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12.71</v>
      </c>
      <c r="E50" s="150">
        <v>16.22</v>
      </c>
      <c r="G50" s="180"/>
    </row>
    <row r="51" spans="2:7">
      <c r="B51" s="192" t="s">
        <v>6</v>
      </c>
      <c r="C51" s="193" t="s">
        <v>111</v>
      </c>
      <c r="D51" s="311">
        <v>12.71</v>
      </c>
      <c r="E51" s="150">
        <v>10.75</v>
      </c>
      <c r="G51" s="180"/>
    </row>
    <row r="52" spans="2:7">
      <c r="B52" s="192" t="s">
        <v>8</v>
      </c>
      <c r="C52" s="193" t="s">
        <v>112</v>
      </c>
      <c r="D52" s="311">
        <v>17.16</v>
      </c>
      <c r="E52" s="150">
        <v>16.920000000000002</v>
      </c>
    </row>
    <row r="53" spans="2:7" ht="12.75" customHeight="1" thickBot="1">
      <c r="B53" s="196" t="s">
        <v>9</v>
      </c>
      <c r="C53" s="197" t="s">
        <v>41</v>
      </c>
      <c r="D53" s="309">
        <v>16.22</v>
      </c>
      <c r="E53" s="267">
        <v>13.19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8548.44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8548.44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8548.44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8548.44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800-000000000000}">
  <sheetPr codeName="Arkusz11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2"/>
      <c r="C4" s="142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193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724815.85</v>
      </c>
      <c r="E11" s="392">
        <f>SUM(E12:E14)</f>
        <v>400845.74</v>
      </c>
    </row>
    <row r="12" spans="2:12">
      <c r="B12" s="181" t="s">
        <v>4</v>
      </c>
      <c r="C12" s="182" t="s">
        <v>5</v>
      </c>
      <c r="D12" s="393">
        <v>724815.85</v>
      </c>
      <c r="E12" s="394">
        <v>400845.74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724815.85</v>
      </c>
      <c r="E21" s="404">
        <f>E11-E17</f>
        <v>400845.74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678751.03</v>
      </c>
      <c r="E26" s="406">
        <f>D21</f>
        <v>724815.85</v>
      </c>
      <c r="G26" s="74"/>
    </row>
    <row r="27" spans="2:11" ht="13">
      <c r="B27" s="8" t="s">
        <v>17</v>
      </c>
      <c r="C27" s="9" t="s">
        <v>108</v>
      </c>
      <c r="D27" s="407">
        <v>-14782.93</v>
      </c>
      <c r="E27" s="376">
        <v>-250976.57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14782.93</v>
      </c>
      <c r="E32" s="377">
        <v>250976.57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2427.02</v>
      </c>
      <c r="E33" s="379">
        <v>241158.96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1852.52</v>
      </c>
      <c r="E35" s="379">
        <v>2369.6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10503.39</v>
      </c>
      <c r="E37" s="379">
        <v>7448.01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60847.75</v>
      </c>
      <c r="E40" s="411">
        <v>-72993.539999999994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724815.85</v>
      </c>
      <c r="E41" s="404">
        <f>E26+E27+E40</f>
        <v>400845.74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29927.294000000002</v>
      </c>
      <c r="E47" s="150">
        <v>29309.172999999999</v>
      </c>
      <c r="G47" s="72"/>
    </row>
    <row r="48" spans="2:10">
      <c r="B48" s="194" t="s">
        <v>6</v>
      </c>
      <c r="C48" s="195" t="s">
        <v>41</v>
      </c>
      <c r="D48" s="311">
        <v>29309.172999999999</v>
      </c>
      <c r="E48" s="150">
        <v>18557.672999999999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22.68</v>
      </c>
      <c r="E50" s="150">
        <v>24.73</v>
      </c>
      <c r="G50" s="180"/>
    </row>
    <row r="51" spans="2:7">
      <c r="B51" s="192" t="s">
        <v>6</v>
      </c>
      <c r="C51" s="193" t="s">
        <v>111</v>
      </c>
      <c r="D51" s="311">
        <v>22.57</v>
      </c>
      <c r="E51" s="150">
        <v>20.420000000000002</v>
      </c>
      <c r="G51" s="180"/>
    </row>
    <row r="52" spans="2:7">
      <c r="B52" s="192" t="s">
        <v>8</v>
      </c>
      <c r="C52" s="193" t="s">
        <v>112</v>
      </c>
      <c r="D52" s="311">
        <v>24.78</v>
      </c>
      <c r="E52" s="150">
        <v>24.78</v>
      </c>
    </row>
    <row r="53" spans="2:7" ht="12.75" customHeight="1" thickBot="1">
      <c r="B53" s="196" t="s">
        <v>9</v>
      </c>
      <c r="C53" s="197" t="s">
        <v>41</v>
      </c>
      <c r="D53" s="309">
        <v>24.73</v>
      </c>
      <c r="E53" s="267">
        <v>21.6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8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400845.74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400845.74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400845.74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400845.74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900-000000000000}">
  <sheetPr codeName="Arkusz120"/>
  <dimension ref="A1:L81"/>
  <sheetViews>
    <sheetView zoomScale="80" zoomScaleNormal="80" workbookViewId="0">
      <selection activeCell="G1" sqref="G1:L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8"/>
      <c r="C4" s="148"/>
      <c r="D4" s="148"/>
      <c r="E4" s="148"/>
      <c r="H4" s="161"/>
      <c r="I4" s="161"/>
      <c r="J4" s="164"/>
    </row>
    <row r="5" spans="2:12" ht="14">
      <c r="B5" s="445" t="s">
        <v>1</v>
      </c>
      <c r="C5" s="445"/>
      <c r="D5" s="445"/>
      <c r="E5" s="445"/>
    </row>
    <row r="6" spans="2:12" ht="14">
      <c r="B6" s="446" t="s">
        <v>194</v>
      </c>
      <c r="C6" s="446"/>
      <c r="D6" s="446"/>
      <c r="E6" s="446"/>
    </row>
    <row r="7" spans="2:12" ht="14">
      <c r="B7" s="171"/>
      <c r="C7" s="171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72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131422.44</v>
      </c>
      <c r="E11" s="392">
        <f>SUM(E12:E14)</f>
        <v>106248.71</v>
      </c>
    </row>
    <row r="12" spans="2:12">
      <c r="B12" s="181" t="s">
        <v>4</v>
      </c>
      <c r="C12" s="182" t="s">
        <v>5</v>
      </c>
      <c r="D12" s="393">
        <v>131422.44</v>
      </c>
      <c r="E12" s="394">
        <v>106248.71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131422.44</v>
      </c>
      <c r="E21" s="404">
        <f>E11-E17</f>
        <v>106248.71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115854.54</v>
      </c>
      <c r="E26" s="233">
        <f>D21</f>
        <v>131422.44</v>
      </c>
      <c r="G26" s="74"/>
    </row>
    <row r="27" spans="2:11" ht="13">
      <c r="B27" s="8" t="s">
        <v>17</v>
      </c>
      <c r="C27" s="9" t="s">
        <v>108</v>
      </c>
      <c r="D27" s="407">
        <v>-2958.54</v>
      </c>
      <c r="E27" s="376">
        <v>-3785.44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2958.54</v>
      </c>
      <c r="E32" s="377">
        <v>3785.44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943.09</v>
      </c>
      <c r="E35" s="379">
        <v>1999.3700000000001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2015.45</v>
      </c>
      <c r="E37" s="379">
        <v>1786.07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18526.439999999999</v>
      </c>
      <c r="E40" s="411">
        <v>-21388.29</v>
      </c>
      <c r="G40" s="74"/>
      <c r="H40" s="257"/>
    </row>
    <row r="41" spans="2:10" ht="13.5" thickBot="1">
      <c r="B41" s="100" t="s">
        <v>37</v>
      </c>
      <c r="C41" s="101" t="s">
        <v>38</v>
      </c>
      <c r="D41" s="307">
        <f>D26+D27+D40</f>
        <v>131422.44</v>
      </c>
      <c r="E41" s="149">
        <f>E26+E27+E40</f>
        <v>106248.70999999999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8383.107</v>
      </c>
      <c r="E47" s="150">
        <v>8188.3140000000003</v>
      </c>
      <c r="G47" s="72"/>
    </row>
    <row r="48" spans="2:10">
      <c r="B48" s="194" t="s">
        <v>6</v>
      </c>
      <c r="C48" s="195" t="s">
        <v>41</v>
      </c>
      <c r="D48" s="311">
        <v>8188.3140000000003</v>
      </c>
      <c r="E48" s="150">
        <v>7911.2960000000003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13.82</v>
      </c>
      <c r="E50" s="150">
        <v>16.05</v>
      </c>
      <c r="G50" s="180"/>
    </row>
    <row r="51" spans="2:7">
      <c r="B51" s="192" t="s">
        <v>6</v>
      </c>
      <c r="C51" s="193" t="s">
        <v>111</v>
      </c>
      <c r="D51" s="311">
        <v>13.77</v>
      </c>
      <c r="E51" s="150">
        <v>12.33</v>
      </c>
      <c r="G51" s="180"/>
    </row>
    <row r="52" spans="2:7">
      <c r="B52" s="192" t="s">
        <v>8</v>
      </c>
      <c r="C52" s="193" t="s">
        <v>112</v>
      </c>
      <c r="D52" s="311">
        <v>16.38</v>
      </c>
      <c r="E52" s="150">
        <v>16.080000000000002</v>
      </c>
    </row>
    <row r="53" spans="2:7" ht="13" thickBot="1">
      <c r="B53" s="196" t="s">
        <v>9</v>
      </c>
      <c r="C53" s="197" t="s">
        <v>41</v>
      </c>
      <c r="D53" s="309">
        <v>16.05</v>
      </c>
      <c r="E53" s="267">
        <v>13.43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106248.71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106248.71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106248.71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106248.71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A00-000000000000}">
  <sheetPr codeName="Arkusz121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8.81640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8"/>
      <c r="C4" s="148"/>
      <c r="D4" s="148"/>
      <c r="E4" s="148"/>
      <c r="H4" s="161"/>
      <c r="I4" s="161"/>
      <c r="J4" s="164"/>
    </row>
    <row r="5" spans="2:12" ht="14">
      <c r="B5" s="445" t="s">
        <v>1</v>
      </c>
      <c r="C5" s="445"/>
      <c r="D5" s="445"/>
      <c r="E5" s="445"/>
    </row>
    <row r="6" spans="2:12" ht="14">
      <c r="B6" s="446" t="s">
        <v>195</v>
      </c>
      <c r="C6" s="446"/>
      <c r="D6" s="446"/>
      <c r="E6" s="446"/>
    </row>
    <row r="7" spans="2:12" ht="14">
      <c r="B7" s="209"/>
      <c r="C7" s="209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210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554119.96</v>
      </c>
      <c r="E11" s="392">
        <f>SUM(E12:E14)</f>
        <v>0</v>
      </c>
    </row>
    <row r="12" spans="2:12">
      <c r="B12" s="181" t="s">
        <v>4</v>
      </c>
      <c r="C12" s="182" t="s">
        <v>5</v>
      </c>
      <c r="D12" s="393">
        <v>554119.96</v>
      </c>
      <c r="E12" s="394">
        <v>0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554119.96</v>
      </c>
      <c r="E21" s="404">
        <f>E11-E17</f>
        <v>0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548513.01</v>
      </c>
      <c r="E26" s="406">
        <f>D21</f>
        <v>554119.96</v>
      </c>
      <c r="G26" s="74"/>
    </row>
    <row r="27" spans="2:11" ht="13">
      <c r="B27" s="8" t="s">
        <v>17</v>
      </c>
      <c r="C27" s="9" t="s">
        <v>108</v>
      </c>
      <c r="D27" s="407">
        <v>-9257.6200000000008</v>
      </c>
      <c r="E27" s="376">
        <v>-496342.37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9257.6200000000008</v>
      </c>
      <c r="E32" s="377">
        <v>496342.37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412.27</v>
      </c>
      <c r="E35" s="379">
        <v>-1742.58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8845.35</v>
      </c>
      <c r="E37" s="379">
        <v>-14567.09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512652.04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14864.57</v>
      </c>
      <c r="E40" s="411">
        <v>-57777.59</v>
      </c>
      <c r="G40" s="74"/>
    </row>
    <row r="41" spans="2:10" ht="13.5" thickBot="1">
      <c r="B41" s="100" t="s">
        <v>37</v>
      </c>
      <c r="C41" s="101" t="s">
        <v>38</v>
      </c>
      <c r="D41" s="412">
        <f>D26+D27+D40</f>
        <v>554119.96</v>
      </c>
      <c r="E41" s="404">
        <f>E26+E27+E40</f>
        <v>0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45369.148999999998</v>
      </c>
      <c r="E47" s="150">
        <v>44615.133999999998</v>
      </c>
      <c r="G47" s="72"/>
    </row>
    <row r="48" spans="2:10">
      <c r="B48" s="194" t="s">
        <v>6</v>
      </c>
      <c r="C48" s="195" t="s">
        <v>41</v>
      </c>
      <c r="D48" s="311">
        <v>44615.133999999998</v>
      </c>
      <c r="E48" s="150">
        <v>0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12.09</v>
      </c>
      <c r="E50" s="150">
        <v>12.42</v>
      </c>
      <c r="G50" s="180"/>
    </row>
    <row r="51" spans="2:7">
      <c r="B51" s="192" t="s">
        <v>6</v>
      </c>
      <c r="C51" s="193" t="s">
        <v>111</v>
      </c>
      <c r="D51" s="311">
        <v>12.06</v>
      </c>
      <c r="E51" s="150">
        <v>10.81</v>
      </c>
      <c r="G51" s="180"/>
    </row>
    <row r="52" spans="2:7">
      <c r="B52" s="192" t="s">
        <v>8</v>
      </c>
      <c r="C52" s="193" t="s">
        <v>112</v>
      </c>
      <c r="D52" s="311">
        <v>12.47</v>
      </c>
      <c r="E52" s="150">
        <v>12.42</v>
      </c>
    </row>
    <row r="53" spans="2:7" ht="13" thickBot="1">
      <c r="B53" s="196" t="s">
        <v>9</v>
      </c>
      <c r="C53" s="197" t="s">
        <v>41</v>
      </c>
      <c r="D53" s="309">
        <v>12.42</v>
      </c>
      <c r="E53" s="267">
        <v>0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0</v>
      </c>
      <c r="E58" s="30">
        <v>0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0</v>
      </c>
      <c r="E64" s="81"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0</v>
      </c>
      <c r="E74" s="66">
        <f>E58+E72-E73</f>
        <v>0</v>
      </c>
    </row>
    <row r="75" spans="2:5">
      <c r="B75" s="103" t="s">
        <v>4</v>
      </c>
      <c r="C75" s="14" t="s">
        <v>67</v>
      </c>
      <c r="D75" s="78">
        <f>D74</f>
        <v>0</v>
      </c>
      <c r="E75" s="79">
        <f>E74</f>
        <v>0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B00-000000000000}">
  <sheetPr codeName="Arkusz122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0.81640625" customWidth="1"/>
    <col min="9" max="9" width="13.26953125" customWidth="1"/>
    <col min="10" max="10" width="13.54296875" customWidth="1"/>
    <col min="11" max="11" width="12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196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7721.54</v>
      </c>
      <c r="E11" s="392">
        <f>SUM(E12:E14)</f>
        <v>0</v>
      </c>
    </row>
    <row r="12" spans="2:12">
      <c r="B12" s="181" t="s">
        <v>4</v>
      </c>
      <c r="C12" s="182" t="s">
        <v>5</v>
      </c>
      <c r="D12" s="393">
        <v>7721.54</v>
      </c>
      <c r="E12" s="394" t="s">
        <v>120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7721.54</v>
      </c>
      <c r="E21" s="404">
        <f>E11-E17</f>
        <v>0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20567.25</v>
      </c>
      <c r="E26" s="406">
        <f>D21</f>
        <v>7721.54</v>
      </c>
      <c r="G26" s="74"/>
    </row>
    <row r="27" spans="2:11" ht="13">
      <c r="B27" s="8" t="s">
        <v>17</v>
      </c>
      <c r="C27" s="9" t="s">
        <v>108</v>
      </c>
      <c r="D27" s="407">
        <v>-13791.14</v>
      </c>
      <c r="E27" s="376">
        <v>-5820.18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10637.54</v>
      </c>
      <c r="E28" s="377">
        <v>153.14000000000001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194.31</v>
      </c>
      <c r="E29" s="379">
        <v>153.14000000000001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10443.230000000001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24428.68</v>
      </c>
      <c r="E32" s="377">
        <v>5973.3200000000006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2731.82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103.25</v>
      </c>
      <c r="E35" s="379">
        <v>86.3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56.61</v>
      </c>
      <c r="E37" s="379">
        <v>32.65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24268.82</v>
      </c>
      <c r="E39" s="381">
        <v>3122.55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945.43</v>
      </c>
      <c r="E40" s="411">
        <v>-1901.36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7721.5400000000009</v>
      </c>
      <c r="E41" s="404">
        <f>E26+E27+E40</f>
        <v>0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185.37400000000002</v>
      </c>
      <c r="E47" s="150">
        <v>61.649000000000001</v>
      </c>
      <c r="G47" s="72"/>
      <c r="H47" s="160"/>
    </row>
    <row r="48" spans="2:10">
      <c r="B48" s="194" t="s">
        <v>6</v>
      </c>
      <c r="C48" s="195" t="s">
        <v>41</v>
      </c>
      <c r="D48" s="311">
        <v>61.649000000000001</v>
      </c>
      <c r="E48" s="295">
        <v>0</v>
      </c>
      <c r="G48" s="16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110.95</v>
      </c>
      <c r="E50" s="150">
        <v>125.25</v>
      </c>
      <c r="G50" s="180"/>
    </row>
    <row r="51" spans="2:7">
      <c r="B51" s="192" t="s">
        <v>6</v>
      </c>
      <c r="C51" s="193" t="s">
        <v>111</v>
      </c>
      <c r="D51" s="311">
        <v>109.45</v>
      </c>
      <c r="E51" s="150">
        <v>68.650000000000006</v>
      </c>
      <c r="G51" s="180"/>
    </row>
    <row r="52" spans="2:7">
      <c r="B52" s="192" t="s">
        <v>8</v>
      </c>
      <c r="C52" s="193" t="s">
        <v>112</v>
      </c>
      <c r="D52" s="311">
        <v>138.38</v>
      </c>
      <c r="E52" s="150">
        <v>129.36000000000001</v>
      </c>
    </row>
    <row r="53" spans="2:7" ht="13.5" customHeight="1" thickBot="1">
      <c r="B53" s="196" t="s">
        <v>9</v>
      </c>
      <c r="C53" s="197" t="s">
        <v>41</v>
      </c>
      <c r="D53" s="309">
        <v>125.25</v>
      </c>
      <c r="E53" s="342">
        <v>0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0</v>
      </c>
      <c r="E58" s="30">
        <v>0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0</v>
      </c>
      <c r="E64" s="81"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0</v>
      </c>
      <c r="E74" s="66">
        <f>E58+E72-E73</f>
        <v>0</v>
      </c>
    </row>
    <row r="75" spans="2:5">
      <c r="B75" s="103" t="s">
        <v>4</v>
      </c>
      <c r="C75" s="14" t="s">
        <v>67</v>
      </c>
      <c r="D75" s="78">
        <f>D74</f>
        <v>0</v>
      </c>
      <c r="E75" s="79">
        <f>E74</f>
        <v>0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C00-000000000000}">
  <sheetPr codeName="Arkusz123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0.5429687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  <c r="H5" s="161"/>
      <c r="I5" s="161"/>
      <c r="J5" s="161"/>
    </row>
    <row r="6" spans="2:12" ht="14">
      <c r="B6" s="446" t="s">
        <v>197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381423.37</v>
      </c>
      <c r="E11" s="392">
        <f>SUM(E12:E14)</f>
        <v>159591.84</v>
      </c>
    </row>
    <row r="12" spans="2:12">
      <c r="B12" s="181" t="s">
        <v>4</v>
      </c>
      <c r="C12" s="182" t="s">
        <v>5</v>
      </c>
      <c r="D12" s="393">
        <v>381423.37</v>
      </c>
      <c r="E12" s="394">
        <v>159591.84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381423.37</v>
      </c>
      <c r="E21" s="404">
        <f>E11-E17</f>
        <v>159591.84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520801.38999999996</v>
      </c>
      <c r="E26" s="233">
        <f>D21</f>
        <v>381423.37</v>
      </c>
      <c r="G26" s="74"/>
    </row>
    <row r="27" spans="2:11" ht="13">
      <c r="B27" s="8" t="s">
        <v>17</v>
      </c>
      <c r="C27" s="9" t="s">
        <v>108</v>
      </c>
      <c r="D27" s="407">
        <v>-96908.94</v>
      </c>
      <c r="E27" s="376">
        <v>-193583.03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21808.260000000002</v>
      </c>
      <c r="E28" s="377">
        <v>21460.460000000003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21439.16</v>
      </c>
      <c r="E29" s="379">
        <v>17552.650000000001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369.1</v>
      </c>
      <c r="E31" s="379">
        <v>3907.81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118717.2</v>
      </c>
      <c r="E32" s="377">
        <v>215043.49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90814.27</v>
      </c>
      <c r="E33" s="379">
        <v>210516.73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8595.76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2147.85</v>
      </c>
      <c r="E35" s="379">
        <v>1668.96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6856.4800000000005</v>
      </c>
      <c r="E37" s="379">
        <v>2600.19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10302.839999999998</v>
      </c>
      <c r="E39" s="381">
        <v>257.61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-42469.08</v>
      </c>
      <c r="E40" s="411">
        <v>-28248.5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381423.36999999994</v>
      </c>
      <c r="E41" s="149">
        <f>E26+E27+E40</f>
        <v>159591.84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2293.6730000000002</v>
      </c>
      <c r="E47" s="150">
        <v>1855.5329999999999</v>
      </c>
      <c r="G47" s="72"/>
      <c r="H47" s="160"/>
    </row>
    <row r="48" spans="2:10">
      <c r="B48" s="194" t="s">
        <v>6</v>
      </c>
      <c r="C48" s="195" t="s">
        <v>41</v>
      </c>
      <c r="D48" s="311">
        <v>1855.5329999999999</v>
      </c>
      <c r="E48" s="150">
        <v>852.88499999999999</v>
      </c>
      <c r="G48" s="20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227.06</v>
      </c>
      <c r="E50" s="150">
        <v>205.56</v>
      </c>
      <c r="G50" s="180"/>
    </row>
    <row r="51" spans="2:7">
      <c r="B51" s="192" t="s">
        <v>6</v>
      </c>
      <c r="C51" s="193" t="s">
        <v>111</v>
      </c>
      <c r="D51" s="311">
        <v>205.41</v>
      </c>
      <c r="E51" s="150">
        <v>169.08</v>
      </c>
      <c r="G51" s="180"/>
    </row>
    <row r="52" spans="2:7">
      <c r="B52" s="192" t="s">
        <v>8</v>
      </c>
      <c r="C52" s="193" t="s">
        <v>112</v>
      </c>
      <c r="D52" s="311">
        <v>227.72</v>
      </c>
      <c r="E52" s="150">
        <v>205.81</v>
      </c>
    </row>
    <row r="53" spans="2:7" ht="13" thickBot="1">
      <c r="B53" s="196" t="s">
        <v>9</v>
      </c>
      <c r="C53" s="197" t="s">
        <v>41</v>
      </c>
      <c r="D53" s="309">
        <v>205.56</v>
      </c>
      <c r="E53" s="267">
        <v>187.12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159591.84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24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159591.84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159591.84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159591.84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" right="0.75" top="0.56000000000000005" bottom="0.59" header="0.5" footer="0.5"/>
  <pageSetup paperSize="9" scale="70" orientation="portrait" r:id="rId1"/>
  <headerFooter alignWithMargins="0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D00-000000000000}">
  <sheetPr codeName="Arkusz12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0.54296875" customWidth="1"/>
    <col min="9" max="9" width="13.26953125" customWidth="1"/>
    <col min="10" max="10" width="13.54296875" customWidth="1"/>
    <col min="11" max="11" width="14.45312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198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129" t="s">
        <v>106</v>
      </c>
      <c r="D11" s="391">
        <v>152870.53</v>
      </c>
      <c r="E11" s="392">
        <f>SUM(E12:E14)</f>
        <v>152602.6</v>
      </c>
    </row>
    <row r="12" spans="2:12">
      <c r="B12" s="181" t="s">
        <v>4</v>
      </c>
      <c r="C12" s="182" t="s">
        <v>5</v>
      </c>
      <c r="D12" s="393">
        <v>152870.53</v>
      </c>
      <c r="E12" s="394">
        <v>152602.6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152870.53</v>
      </c>
      <c r="E21" s="404">
        <f>E11-E17</f>
        <v>152602.6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163"/>
      <c r="H22" s="161"/>
    </row>
    <row r="23" spans="2:11" ht="13.5">
      <c r="B23" s="448" t="s">
        <v>101</v>
      </c>
      <c r="C23" s="458"/>
      <c r="D23" s="458"/>
      <c r="E23" s="458"/>
      <c r="G23" s="72"/>
      <c r="I23" s="155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136870.95000000001</v>
      </c>
      <c r="E26" s="406">
        <f>D21</f>
        <v>152870.53</v>
      </c>
      <c r="G26" s="74"/>
    </row>
    <row r="27" spans="2:11" ht="13">
      <c r="B27" s="8" t="s">
        <v>17</v>
      </c>
      <c r="C27" s="9" t="s">
        <v>108</v>
      </c>
      <c r="D27" s="407">
        <v>12000.95</v>
      </c>
      <c r="E27" s="376">
        <v>17546.830000000002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19941.16</v>
      </c>
      <c r="E28" s="377">
        <v>39604.47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19941.16</v>
      </c>
      <c r="E29" s="379">
        <v>18576.93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21027.54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7940.21</v>
      </c>
      <c r="E32" s="377">
        <v>22057.64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4172.08</v>
      </c>
      <c r="E33" s="379">
        <v>19401.29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1646.24</v>
      </c>
      <c r="E35" s="379">
        <v>1646.0900000000001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990.67000000000007</v>
      </c>
      <c r="E37" s="379">
        <v>1010.26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1131.22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3998.63</v>
      </c>
      <c r="E40" s="411">
        <v>-17814.759999999998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152870.53000000003</v>
      </c>
      <c r="E41" s="404">
        <f>E26+E27+E40</f>
        <v>152602.59999999998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  <c r="H42" s="236"/>
    </row>
    <row r="43" spans="2:10" ht="13.5">
      <c r="B43" s="449" t="s">
        <v>60</v>
      </c>
      <c r="C43" s="450"/>
      <c r="D43" s="450"/>
      <c r="E43" s="450"/>
      <c r="G43" s="72"/>
      <c r="H43" s="236"/>
    </row>
    <row r="44" spans="2:10" ht="18" customHeight="1" thickBot="1">
      <c r="B44" s="447" t="s">
        <v>118</v>
      </c>
      <c r="C44" s="451"/>
      <c r="D44" s="451"/>
      <c r="E44" s="451"/>
      <c r="G44" s="72"/>
      <c r="H44" s="236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844.25699999999995</v>
      </c>
      <c r="E47" s="289">
        <v>916.43499999999995</v>
      </c>
      <c r="G47" s="72"/>
      <c r="H47" s="160"/>
    </row>
    <row r="48" spans="2:10">
      <c r="B48" s="194" t="s">
        <v>6</v>
      </c>
      <c r="C48" s="195" t="s">
        <v>41</v>
      </c>
      <c r="D48" s="311">
        <v>916.43499999999995</v>
      </c>
      <c r="E48" s="289">
        <v>1033.963</v>
      </c>
      <c r="G48" s="200"/>
    </row>
    <row r="49" spans="2:7" ht="13">
      <c r="B49" s="121" t="s">
        <v>23</v>
      </c>
      <c r="C49" s="125" t="s">
        <v>110</v>
      </c>
      <c r="D49" s="312"/>
      <c r="E49" s="280"/>
    </row>
    <row r="50" spans="2:7">
      <c r="B50" s="192" t="s">
        <v>4</v>
      </c>
      <c r="C50" s="193" t="s">
        <v>40</v>
      </c>
      <c r="D50" s="311">
        <v>162.12</v>
      </c>
      <c r="E50" s="290">
        <v>166.81</v>
      </c>
      <c r="G50" s="180"/>
    </row>
    <row r="51" spans="2:7">
      <c r="B51" s="192" t="s">
        <v>6</v>
      </c>
      <c r="C51" s="193" t="s">
        <v>111</v>
      </c>
      <c r="D51" s="311">
        <v>161.16999999999999</v>
      </c>
      <c r="E51" s="290">
        <v>129.91</v>
      </c>
      <c r="G51" s="180"/>
    </row>
    <row r="52" spans="2:7">
      <c r="B52" s="192" t="s">
        <v>8</v>
      </c>
      <c r="C52" s="193" t="s">
        <v>112</v>
      </c>
      <c r="D52" s="311">
        <v>174.26</v>
      </c>
      <c r="E52" s="290">
        <v>169.58</v>
      </c>
    </row>
    <row r="53" spans="2:7" ht="13.5" customHeight="1" thickBot="1">
      <c r="B53" s="196" t="s">
        <v>9</v>
      </c>
      <c r="C53" s="197" t="s">
        <v>41</v>
      </c>
      <c r="D53" s="309">
        <v>166.81</v>
      </c>
      <c r="E53" s="267">
        <v>147.59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152602.6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4.2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E12</f>
        <v>152602.6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f>E17</f>
        <v>0</v>
      </c>
      <c r="E73" s="25">
        <f>D73/E21</f>
        <v>0</v>
      </c>
    </row>
    <row r="74" spans="2:5" ht="13">
      <c r="B74" s="131" t="s">
        <v>64</v>
      </c>
      <c r="C74" s="122" t="s">
        <v>66</v>
      </c>
      <c r="D74" s="123">
        <f>D58-D73</f>
        <v>152602.6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152602.6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1" right="0.75" top="0.55000000000000004" bottom="0.46" header="0.5" footer="0.5"/>
  <pageSetup paperSize="9" scale="70" orientation="portrait" r:id="rId1"/>
  <headerFooter alignWithMargins="0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E00-000000000000}">
  <sheetPr codeName="Arkusz125"/>
  <dimension ref="A1:L81"/>
  <sheetViews>
    <sheetView zoomScale="80" zoomScaleNormal="80" workbookViewId="0"/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45312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199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16674.27</v>
      </c>
      <c r="E11" s="392">
        <f>SUM(E12:E14)</f>
        <v>0</v>
      </c>
    </row>
    <row r="12" spans="2:12">
      <c r="B12" s="181" t="s">
        <v>4</v>
      </c>
      <c r="C12" s="182" t="s">
        <v>5</v>
      </c>
      <c r="D12" s="393">
        <v>16674.27</v>
      </c>
      <c r="E12" s="394">
        <v>0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16674.27</v>
      </c>
      <c r="E21" s="404">
        <f>E11-E17</f>
        <v>0</v>
      </c>
      <c r="F21" s="77"/>
      <c r="G21" s="77"/>
      <c r="H21" s="168"/>
      <c r="J21" s="226"/>
      <c r="K21" s="168"/>
    </row>
    <row r="22" spans="2:11">
      <c r="B22" s="3"/>
      <c r="C22" s="6"/>
      <c r="D22" s="421"/>
      <c r="E22" s="421"/>
      <c r="G22" s="163"/>
      <c r="H22" s="161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  <c r="H25" s="155"/>
    </row>
    <row r="26" spans="2:11" ht="13">
      <c r="B26" s="96" t="s">
        <v>15</v>
      </c>
      <c r="C26" s="97" t="s">
        <v>16</v>
      </c>
      <c r="D26" s="405">
        <v>17248.93</v>
      </c>
      <c r="E26" s="406">
        <f>D21</f>
        <v>16674.27</v>
      </c>
      <c r="G26" s="74"/>
    </row>
    <row r="27" spans="2:11" ht="13">
      <c r="B27" s="8" t="s">
        <v>17</v>
      </c>
      <c r="C27" s="9" t="s">
        <v>108</v>
      </c>
      <c r="D27" s="407">
        <v>-1810.7199999999993</v>
      </c>
      <c r="E27" s="376">
        <v>-13485.300000000001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4102.66</v>
      </c>
      <c r="E28" s="377">
        <v>2134.41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4031.86</v>
      </c>
      <c r="E29" s="379">
        <v>2134.41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70.8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5913.3799999999992</v>
      </c>
      <c r="E32" s="377">
        <v>15619.710000000001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4203.49</v>
      </c>
      <c r="E33" s="379">
        <v>1599.32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262.75</v>
      </c>
      <c r="E35" s="379">
        <v>145.09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218.41</v>
      </c>
      <c r="E37" s="379">
        <v>139.1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1228.73</v>
      </c>
      <c r="E39" s="381">
        <v>13736.2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1236.06</v>
      </c>
      <c r="E40" s="411">
        <v>-3188.97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16674.27</v>
      </c>
      <c r="E41" s="404">
        <f>E26+E27+E40</f>
        <v>0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127.383</v>
      </c>
      <c r="E47" s="150">
        <v>114.31699999999999</v>
      </c>
      <c r="G47" s="72"/>
      <c r="H47" s="160"/>
    </row>
    <row r="48" spans="2:10">
      <c r="B48" s="194" t="s">
        <v>6</v>
      </c>
      <c r="C48" s="195" t="s">
        <v>41</v>
      </c>
      <c r="D48" s="311">
        <v>114.31699999999999</v>
      </c>
      <c r="E48" s="150">
        <v>0</v>
      </c>
      <c r="G48" s="20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135.41</v>
      </c>
      <c r="E50" s="150">
        <v>145.86000000000001</v>
      </c>
      <c r="G50" s="180"/>
    </row>
    <row r="51" spans="2:7">
      <c r="B51" s="192" t="s">
        <v>6</v>
      </c>
      <c r="C51" s="193" t="s">
        <v>111</v>
      </c>
      <c r="D51" s="311">
        <v>134.34</v>
      </c>
      <c r="E51" s="150">
        <v>117.98</v>
      </c>
      <c r="G51" s="180"/>
    </row>
    <row r="52" spans="2:7">
      <c r="B52" s="192" t="s">
        <v>8</v>
      </c>
      <c r="C52" s="193" t="s">
        <v>112</v>
      </c>
      <c r="D52" s="311">
        <v>152.5</v>
      </c>
      <c r="E52" s="150">
        <v>148.85</v>
      </c>
    </row>
    <row r="53" spans="2:7" ht="12.75" customHeight="1" thickBot="1">
      <c r="B53" s="196" t="s">
        <v>9</v>
      </c>
      <c r="C53" s="197" t="s">
        <v>41</v>
      </c>
      <c r="D53" s="309">
        <v>145.86000000000001</v>
      </c>
      <c r="E53" s="267">
        <v>0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0</v>
      </c>
      <c r="E58" s="30">
        <v>0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0</v>
      </c>
      <c r="E64" s="81"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0</v>
      </c>
      <c r="E74" s="66">
        <f>E58+E72-E73</f>
        <v>0</v>
      </c>
    </row>
    <row r="75" spans="2:5">
      <c r="B75" s="103" t="s">
        <v>4</v>
      </c>
      <c r="C75" s="14" t="s">
        <v>67</v>
      </c>
      <c r="D75" s="78">
        <f>D74</f>
        <v>0</v>
      </c>
      <c r="E75" s="79">
        <f>E74</f>
        <v>0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" right="0.75" top="0.59" bottom="0.49" header="0.5" footer="0.5"/>
  <pageSetup paperSize="9" scale="70" orientation="portrait" r:id="rId1"/>
  <headerFooter alignWithMargins="0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F00-000000000000}">
  <sheetPr codeName="Arkusz126"/>
  <dimension ref="A1:L81"/>
  <sheetViews>
    <sheetView zoomScale="80" zoomScaleNormal="80" workbookViewId="0">
      <selection activeCell="K6" sqref="H6:K23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.4531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252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63739.65</v>
      </c>
      <c r="E11" s="392">
        <f>SUM(E12:E14)</f>
        <v>37634.47</v>
      </c>
    </row>
    <row r="12" spans="2:12">
      <c r="B12" s="181" t="s">
        <v>4</v>
      </c>
      <c r="C12" s="182" t="s">
        <v>5</v>
      </c>
      <c r="D12" s="393">
        <v>63739.65</v>
      </c>
      <c r="E12" s="394">
        <v>37634.47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63739.65</v>
      </c>
      <c r="E21" s="404">
        <f>E11-E17</f>
        <v>37634.47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53874.05</v>
      </c>
      <c r="E26" s="406">
        <f>D21</f>
        <v>63739.65</v>
      </c>
      <c r="G26" s="74"/>
    </row>
    <row r="27" spans="2:11" ht="13">
      <c r="B27" s="8" t="s">
        <v>17</v>
      </c>
      <c r="C27" s="9" t="s">
        <v>108</v>
      </c>
      <c r="D27" s="407">
        <v>-428.22</v>
      </c>
      <c r="E27" s="376">
        <v>-15199.33</v>
      </c>
      <c r="F27" s="72"/>
      <c r="G27" s="243"/>
      <c r="H27" s="242"/>
      <c r="I27" s="74"/>
      <c r="J27" s="74"/>
    </row>
    <row r="28" spans="2:11" ht="13">
      <c r="B28" s="8" t="s">
        <v>18</v>
      </c>
      <c r="C28" s="9" t="s">
        <v>19</v>
      </c>
      <c r="D28" s="407">
        <v>0</v>
      </c>
      <c r="E28" s="379">
        <v>630.94000000000005</v>
      </c>
      <c r="F28" s="72"/>
      <c r="G28" s="242"/>
      <c r="H28" s="242"/>
      <c r="I28" s="74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630.94000000000005</v>
      </c>
      <c r="F29" s="72"/>
      <c r="G29" s="242"/>
      <c r="H29" s="242"/>
      <c r="I29" s="74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242"/>
      <c r="H30" s="242"/>
      <c r="I30" s="74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242"/>
      <c r="H31" s="242"/>
      <c r="I31" s="74"/>
      <c r="J31" s="74"/>
    </row>
    <row r="32" spans="2:11" ht="13">
      <c r="B32" s="93" t="s">
        <v>23</v>
      </c>
      <c r="C32" s="10" t="s">
        <v>24</v>
      </c>
      <c r="D32" s="407">
        <v>428.22</v>
      </c>
      <c r="E32" s="377">
        <v>15830.27</v>
      </c>
      <c r="F32" s="72"/>
      <c r="G32" s="243"/>
      <c r="H32" s="242"/>
      <c r="I32" s="74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13112.470000000001</v>
      </c>
      <c r="F33" s="72"/>
      <c r="G33" s="242"/>
      <c r="H33" s="242"/>
      <c r="I33" s="74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2516.21</v>
      </c>
      <c r="F34" s="72"/>
      <c r="G34" s="242"/>
      <c r="H34" s="242"/>
      <c r="I34" s="74"/>
      <c r="J34" s="74"/>
    </row>
    <row r="35" spans="2:10" ht="13">
      <c r="B35" s="189" t="s">
        <v>8</v>
      </c>
      <c r="C35" s="182" t="s">
        <v>27</v>
      </c>
      <c r="D35" s="408">
        <v>428.22</v>
      </c>
      <c r="E35" s="379">
        <v>201.59</v>
      </c>
      <c r="F35" s="72"/>
      <c r="G35" s="242"/>
      <c r="H35" s="242"/>
      <c r="I35" s="74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242"/>
      <c r="H36" s="242"/>
      <c r="I36" s="74"/>
      <c r="J36" s="74"/>
    </row>
    <row r="37" spans="2:10" ht="25.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242"/>
      <c r="H37" s="242"/>
      <c r="I37" s="74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242"/>
      <c r="H38" s="242"/>
      <c r="I38" s="74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242"/>
      <c r="H39" s="242"/>
      <c r="I39" s="74"/>
      <c r="J39" s="74"/>
    </row>
    <row r="40" spans="2:10" ht="13.5" thickBot="1">
      <c r="B40" s="98" t="s">
        <v>35</v>
      </c>
      <c r="C40" s="99" t="s">
        <v>36</v>
      </c>
      <c r="D40" s="410">
        <v>10293.82</v>
      </c>
      <c r="E40" s="411">
        <v>-10905.85</v>
      </c>
      <c r="G40" s="74"/>
    </row>
    <row r="41" spans="2:10" ht="13.5" thickBot="1">
      <c r="B41" s="100" t="s">
        <v>37</v>
      </c>
      <c r="C41" s="101" t="s">
        <v>38</v>
      </c>
      <c r="D41" s="412">
        <f>D26+D27+D40</f>
        <v>63739.65</v>
      </c>
      <c r="E41" s="404">
        <f>E26+E27+E40</f>
        <v>37634.47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954.70579999999995</v>
      </c>
      <c r="E47" s="150">
        <v>947.9425</v>
      </c>
      <c r="G47" s="72"/>
    </row>
    <row r="48" spans="2:10">
      <c r="B48" s="194" t="s">
        <v>6</v>
      </c>
      <c r="C48" s="195" t="s">
        <v>41</v>
      </c>
      <c r="D48" s="311">
        <v>947.9425</v>
      </c>
      <c r="E48" s="150">
        <v>683.14520000000005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56.43</v>
      </c>
      <c r="E50" s="150">
        <v>67.239999999999995</v>
      </c>
      <c r="G50" s="180"/>
    </row>
    <row r="51" spans="2:7">
      <c r="B51" s="192" t="s">
        <v>6</v>
      </c>
      <c r="C51" s="193" t="s">
        <v>111</v>
      </c>
      <c r="D51" s="311">
        <v>56.33</v>
      </c>
      <c r="E51" s="150">
        <v>45.63</v>
      </c>
      <c r="G51" s="180"/>
    </row>
    <row r="52" spans="2:7">
      <c r="B52" s="192" t="s">
        <v>8</v>
      </c>
      <c r="C52" s="193" t="s">
        <v>112</v>
      </c>
      <c r="D52" s="311">
        <v>72.38</v>
      </c>
      <c r="E52" s="150">
        <v>69.739999999999995</v>
      </c>
    </row>
    <row r="53" spans="2:7" ht="14.25" customHeight="1" thickBot="1">
      <c r="B53" s="196" t="s">
        <v>9</v>
      </c>
      <c r="C53" s="197" t="s">
        <v>41</v>
      </c>
      <c r="D53" s="309">
        <v>67.239999999999995</v>
      </c>
      <c r="E53" s="267">
        <v>55.09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37634.47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37634.47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37634.47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37634.47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000-000000000000}">
  <sheetPr codeName="Arkusz127"/>
  <dimension ref="A1:L81"/>
  <sheetViews>
    <sheetView zoomScale="80" zoomScaleNormal="80" workbookViewId="0">
      <selection activeCell="G1" sqref="G1:L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2"/>
      <c r="C4" s="142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200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608842.19999999995</v>
      </c>
      <c r="E11" s="392">
        <f>SUM(E12:E14)</f>
        <v>476021.42</v>
      </c>
    </row>
    <row r="12" spans="2:12">
      <c r="B12" s="181" t="s">
        <v>4</v>
      </c>
      <c r="C12" s="182" t="s">
        <v>5</v>
      </c>
      <c r="D12" s="393">
        <v>608842.19999999995</v>
      </c>
      <c r="E12" s="394">
        <v>476021.42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608842.19999999995</v>
      </c>
      <c r="E21" s="404">
        <f>E11-E17</f>
        <v>476021.42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573324.35</v>
      </c>
      <c r="E26" s="233">
        <f>D21</f>
        <v>608842.19999999995</v>
      </c>
      <c r="G26" s="74"/>
    </row>
    <row r="27" spans="2:11" ht="13">
      <c r="B27" s="8" t="s">
        <v>17</v>
      </c>
      <c r="C27" s="9" t="s">
        <v>108</v>
      </c>
      <c r="D27" s="407">
        <v>-10091.1</v>
      </c>
      <c r="E27" s="376">
        <v>-11939.43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10091.1</v>
      </c>
      <c r="E32" s="377">
        <v>11939.43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179.84</v>
      </c>
      <c r="E35" s="379">
        <v>3991.5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9911.26</v>
      </c>
      <c r="E37" s="379">
        <v>7947.93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45608.95</v>
      </c>
      <c r="E40" s="411">
        <v>-120881.35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608842.19999999995</v>
      </c>
      <c r="E41" s="149">
        <f>E26+E27+E40</f>
        <v>476021.41999999993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7716.3438999999998</v>
      </c>
      <c r="E47" s="150">
        <v>7591.5486000000001</v>
      </c>
      <c r="G47" s="72"/>
    </row>
    <row r="48" spans="2:10">
      <c r="B48" s="194" t="s">
        <v>6</v>
      </c>
      <c r="C48" s="195" t="s">
        <v>41</v>
      </c>
      <c r="D48" s="311">
        <v>7591.5486000000001</v>
      </c>
      <c r="E48" s="150">
        <v>7407.7407000000003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74.3</v>
      </c>
      <c r="E50" s="150">
        <v>80.2</v>
      </c>
      <c r="G50" s="180"/>
    </row>
    <row r="51" spans="2:7">
      <c r="B51" s="192" t="s">
        <v>6</v>
      </c>
      <c r="C51" s="193" t="s">
        <v>111</v>
      </c>
      <c r="D51" s="311">
        <v>71.98</v>
      </c>
      <c r="E51" s="150">
        <v>53.29</v>
      </c>
      <c r="G51" s="180"/>
    </row>
    <row r="52" spans="2:7">
      <c r="B52" s="192" t="s">
        <v>8</v>
      </c>
      <c r="C52" s="193" t="s">
        <v>112</v>
      </c>
      <c r="D52" s="311">
        <v>87.22</v>
      </c>
      <c r="E52" s="150">
        <v>83.98</v>
      </c>
    </row>
    <row r="53" spans="2:7" ht="12.75" customHeight="1" thickBot="1">
      <c r="B53" s="196" t="s">
        <v>9</v>
      </c>
      <c r="C53" s="197" t="s">
        <v>41</v>
      </c>
      <c r="D53" s="309">
        <v>80.2</v>
      </c>
      <c r="E53" s="267">
        <v>64.260000000000005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476021.42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476021.42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476021.42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476021.42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100-000000000000}">
  <sheetPr codeName="Arkusz128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  <c r="H5" s="161"/>
      <c r="I5" s="161"/>
      <c r="J5" s="161"/>
    </row>
    <row r="6" spans="2:12" ht="14">
      <c r="B6" s="446" t="s">
        <v>201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406352.24</v>
      </c>
      <c r="E11" s="392">
        <f>SUM(E12:E14)</f>
        <v>326825.75</v>
      </c>
    </row>
    <row r="12" spans="2:12">
      <c r="B12" s="181" t="s">
        <v>4</v>
      </c>
      <c r="C12" s="182" t="s">
        <v>5</v>
      </c>
      <c r="D12" s="393">
        <v>406352.24</v>
      </c>
      <c r="E12" s="394">
        <v>326825.75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406352.24</v>
      </c>
      <c r="E21" s="404">
        <f>E11-E17</f>
        <v>326825.75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341438.94</v>
      </c>
      <c r="E26" s="233">
        <f>D21</f>
        <v>406352.24</v>
      </c>
      <c r="G26" s="74"/>
    </row>
    <row r="27" spans="2:11" ht="13">
      <c r="B27" s="8" t="s">
        <v>17</v>
      </c>
      <c r="C27" s="9" t="s">
        <v>108</v>
      </c>
      <c r="D27" s="407">
        <v>-12047.57</v>
      </c>
      <c r="E27" s="376">
        <v>-8060.35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12047.57</v>
      </c>
      <c r="E32" s="377">
        <v>8060.35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1.1000000000000001</v>
      </c>
      <c r="E35" s="379">
        <v>2701.55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6388.87</v>
      </c>
      <c r="E37" s="379">
        <v>5358.8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5657.6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76960.87</v>
      </c>
      <c r="E40" s="411">
        <v>-71466.14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406352.24</v>
      </c>
      <c r="E41" s="149">
        <f>E26+E27+E40</f>
        <v>326825.75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7949.6842999999999</v>
      </c>
      <c r="E47" s="150">
        <v>7698.9814999999999</v>
      </c>
      <c r="G47" s="72"/>
    </row>
    <row r="48" spans="2:10">
      <c r="B48" s="194" t="s">
        <v>6</v>
      </c>
      <c r="C48" s="195" t="s">
        <v>41</v>
      </c>
      <c r="D48" s="311">
        <v>7698.9814999999999</v>
      </c>
      <c r="E48" s="150">
        <v>7513.2356</v>
      </c>
      <c r="G48" s="160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42.95</v>
      </c>
      <c r="E50" s="150">
        <v>52.78</v>
      </c>
      <c r="G50" s="180"/>
    </row>
    <row r="51" spans="2:7">
      <c r="B51" s="192" t="s">
        <v>6</v>
      </c>
      <c r="C51" s="193" t="s">
        <v>111</v>
      </c>
      <c r="D51" s="311">
        <v>42.95</v>
      </c>
      <c r="E51" s="150">
        <v>37.729999999999997</v>
      </c>
      <c r="G51" s="180"/>
    </row>
    <row r="52" spans="2:7">
      <c r="B52" s="192" t="s">
        <v>8</v>
      </c>
      <c r="C52" s="193" t="s">
        <v>112</v>
      </c>
      <c r="D52" s="311">
        <v>57.88</v>
      </c>
      <c r="E52" s="150">
        <v>54.76</v>
      </c>
    </row>
    <row r="53" spans="2:7" ht="14.25" customHeight="1" thickBot="1">
      <c r="B53" s="196" t="s">
        <v>9</v>
      </c>
      <c r="C53" s="197" t="s">
        <v>41</v>
      </c>
      <c r="D53" s="309">
        <v>52.78</v>
      </c>
      <c r="E53" s="267">
        <v>43.5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326825.75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326825.75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326825.75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326825.75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200-000000000000}">
  <sheetPr codeName="Arkusz12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2"/>
      <c r="C4" s="142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202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3553979.24</v>
      </c>
      <c r="E11" s="392">
        <f>SUM(E12:E14)</f>
        <v>3375265.46</v>
      </c>
    </row>
    <row r="12" spans="2:12">
      <c r="B12" s="181" t="s">
        <v>4</v>
      </c>
      <c r="C12" s="182" t="s">
        <v>5</v>
      </c>
      <c r="D12" s="393">
        <v>3553979.24</v>
      </c>
      <c r="E12" s="394">
        <v>3375265.46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3553979.24</v>
      </c>
      <c r="E21" s="404">
        <f>E11-E17</f>
        <v>3375265.46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3180363.24</v>
      </c>
      <c r="E26" s="233">
        <f>D21</f>
        <v>3553979.24</v>
      </c>
      <c r="G26" s="74"/>
    </row>
    <row r="27" spans="2:11" ht="13">
      <c r="B27" s="8" t="s">
        <v>17</v>
      </c>
      <c r="C27" s="9" t="s">
        <v>108</v>
      </c>
      <c r="D27" s="407">
        <v>-173773.69</v>
      </c>
      <c r="E27" s="376">
        <v>-173792.7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173773.69</v>
      </c>
      <c r="E32" s="377">
        <v>173792.7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82350.759999999995</v>
      </c>
      <c r="E33" s="379">
        <v>80321.440000000002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37245.46</v>
      </c>
      <c r="E35" s="379">
        <v>40803.82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54177.47</v>
      </c>
      <c r="E37" s="379">
        <v>52667.44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547389.68999999994</v>
      </c>
      <c r="E40" s="411">
        <v>-4921.08</v>
      </c>
      <c r="G40" s="74"/>
    </row>
    <row r="41" spans="2:10" ht="13.5" thickBot="1">
      <c r="B41" s="100" t="s">
        <v>37</v>
      </c>
      <c r="C41" s="101" t="s">
        <v>38</v>
      </c>
      <c r="D41" s="307">
        <f>D26+D27+D40</f>
        <v>3553979.24</v>
      </c>
      <c r="E41" s="149">
        <f>E26+E27+E40</f>
        <v>3375265.46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43170.398300000001</v>
      </c>
      <c r="E47" s="150">
        <v>41015.340300000003</v>
      </c>
      <c r="G47" s="72"/>
    </row>
    <row r="48" spans="2:10">
      <c r="B48" s="194" t="s">
        <v>6</v>
      </c>
      <c r="C48" s="195" t="s">
        <v>41</v>
      </c>
      <c r="D48" s="311">
        <v>41015.340300000003</v>
      </c>
      <c r="E48" s="150">
        <v>38907.959199999998</v>
      </c>
      <c r="G48" s="72"/>
    </row>
    <row r="49" spans="2:7" ht="13">
      <c r="B49" s="121" t="s">
        <v>23</v>
      </c>
      <c r="C49" s="125" t="s">
        <v>110</v>
      </c>
      <c r="D49" s="312"/>
      <c r="E49" s="150"/>
    </row>
    <row r="50" spans="2:7">
      <c r="B50" s="192" t="s">
        <v>4</v>
      </c>
      <c r="C50" s="193" t="s">
        <v>40</v>
      </c>
      <c r="D50" s="311">
        <v>73.67</v>
      </c>
      <c r="E50" s="150">
        <v>86.65</v>
      </c>
      <c r="G50" s="180"/>
    </row>
    <row r="51" spans="2:7">
      <c r="B51" s="192" t="s">
        <v>6</v>
      </c>
      <c r="C51" s="193" t="s">
        <v>111</v>
      </c>
      <c r="D51" s="311">
        <v>72.989999999999995</v>
      </c>
      <c r="E51" s="150">
        <v>75.33</v>
      </c>
      <c r="G51" s="180"/>
    </row>
    <row r="52" spans="2:7">
      <c r="B52" s="192" t="s">
        <v>8</v>
      </c>
      <c r="C52" s="193" t="s">
        <v>112</v>
      </c>
      <c r="D52" s="311">
        <v>86.65</v>
      </c>
      <c r="E52" s="150">
        <v>88.89</v>
      </c>
    </row>
    <row r="53" spans="2:7" ht="14.25" customHeight="1" thickBot="1">
      <c r="B53" s="196" t="s">
        <v>9</v>
      </c>
      <c r="C53" s="197" t="s">
        <v>41</v>
      </c>
      <c r="D53" s="309">
        <v>86.65</v>
      </c>
      <c r="E53" s="267">
        <v>86.75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3375265.46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3375265.46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3375265.46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3375265.46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9055118110236227" right="0.74803149606299213" top="0.59055118110236227" bottom="0.47244094488188981" header="0.51181102362204722" footer="0.51181102362204722"/>
  <pageSetup paperSize="9" scale="70" orientation="portrait" r:id="rId1"/>
  <headerFooter alignWithMargins="0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300-000000000000}">
  <sheetPr codeName="Arkusz131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2"/>
      <c r="C4" s="142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203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189715.56</v>
      </c>
      <c r="E11" s="392">
        <f>SUM(E12:E14)</f>
        <v>175439.5</v>
      </c>
    </row>
    <row r="12" spans="2:12">
      <c r="B12" s="181" t="s">
        <v>4</v>
      </c>
      <c r="C12" s="182" t="s">
        <v>5</v>
      </c>
      <c r="D12" s="393">
        <v>189715.56</v>
      </c>
      <c r="E12" s="394">
        <v>175439.5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189715.56</v>
      </c>
      <c r="E21" s="404">
        <f>E11-E17</f>
        <v>175439.5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394194.47</v>
      </c>
      <c r="E26" s="233">
        <f>D21</f>
        <v>189715.56</v>
      </c>
      <c r="G26" s="74"/>
    </row>
    <row r="27" spans="2:11" ht="13">
      <c r="B27" s="8" t="s">
        <v>17</v>
      </c>
      <c r="C27" s="9" t="s">
        <v>108</v>
      </c>
      <c r="D27" s="407">
        <v>-250207.08000000002</v>
      </c>
      <c r="E27" s="376">
        <v>0</v>
      </c>
      <c r="F27" s="72"/>
      <c r="G27" s="243"/>
      <c r="H27" s="242"/>
      <c r="I27" s="74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242"/>
      <c r="H28" s="242"/>
      <c r="I28" s="74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242"/>
      <c r="H29" s="242"/>
      <c r="I29" s="74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242"/>
      <c r="H30" s="242"/>
      <c r="I30" s="74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242"/>
      <c r="H31" s="242"/>
      <c r="I31" s="74"/>
      <c r="J31" s="74"/>
    </row>
    <row r="32" spans="2:11" ht="13">
      <c r="B32" s="93" t="s">
        <v>23</v>
      </c>
      <c r="C32" s="10" t="s">
        <v>24</v>
      </c>
      <c r="D32" s="407">
        <v>250207.08000000002</v>
      </c>
      <c r="E32" s="377">
        <v>0</v>
      </c>
      <c r="F32" s="72"/>
      <c r="G32" s="243"/>
      <c r="H32" s="242"/>
      <c r="I32" s="74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242"/>
      <c r="H33" s="242"/>
      <c r="I33" s="74"/>
      <c r="J33" s="74"/>
    </row>
    <row r="34" spans="2:10" ht="13">
      <c r="B34" s="189" t="s">
        <v>6</v>
      </c>
      <c r="C34" s="182" t="s">
        <v>26</v>
      </c>
      <c r="D34" s="408">
        <v>250207.08</v>
      </c>
      <c r="E34" s="379">
        <v>0</v>
      </c>
      <c r="F34" s="72"/>
      <c r="G34" s="242"/>
      <c r="H34" s="242"/>
      <c r="I34" s="74"/>
      <c r="J34" s="74"/>
    </row>
    <row r="35" spans="2:10" ht="13">
      <c r="B35" s="189" t="s">
        <v>8</v>
      </c>
      <c r="C35" s="182" t="s">
        <v>27</v>
      </c>
      <c r="D35" s="408">
        <v>0</v>
      </c>
      <c r="E35" s="379">
        <v>0</v>
      </c>
      <c r="F35" s="72"/>
      <c r="G35" s="242"/>
      <c r="H35" s="242"/>
      <c r="I35" s="74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242"/>
      <c r="H36" s="242"/>
      <c r="I36" s="74"/>
      <c r="J36" s="74"/>
    </row>
    <row r="37" spans="2:10" ht="25.5">
      <c r="B37" s="189" t="s">
        <v>29</v>
      </c>
      <c r="C37" s="182" t="s">
        <v>30</v>
      </c>
      <c r="D37" s="408">
        <v>0</v>
      </c>
      <c r="E37" s="379">
        <v>0</v>
      </c>
      <c r="F37" s="72"/>
      <c r="G37" s="242"/>
      <c r="H37" s="242"/>
      <c r="I37" s="74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242"/>
      <c r="H38" s="242"/>
      <c r="I38" s="74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242"/>
      <c r="H39" s="242"/>
      <c r="I39" s="74"/>
      <c r="J39" s="74"/>
    </row>
    <row r="40" spans="2:10" ht="13.5" thickBot="1">
      <c r="B40" s="98" t="s">
        <v>35</v>
      </c>
      <c r="C40" s="99" t="s">
        <v>36</v>
      </c>
      <c r="D40" s="410">
        <v>45728.17</v>
      </c>
      <c r="E40" s="411">
        <v>-14276.06</v>
      </c>
      <c r="G40" s="243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189715.55999999994</v>
      </c>
      <c r="E41" s="149">
        <f>E26+E27+E40</f>
        <v>175439.5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6671.0860000000002</v>
      </c>
      <c r="E47" s="283">
        <v>2788.2946000000002</v>
      </c>
      <c r="G47" s="72"/>
    </row>
    <row r="48" spans="2:10">
      <c r="B48" s="194" t="s">
        <v>6</v>
      </c>
      <c r="C48" s="195" t="s">
        <v>41</v>
      </c>
      <c r="D48" s="311">
        <v>2788.2946000000002</v>
      </c>
      <c r="E48" s="150">
        <v>2788.2946000000002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59.09</v>
      </c>
      <c r="E50" s="75">
        <v>68.040000000000006</v>
      </c>
      <c r="G50" s="180"/>
    </row>
    <row r="51" spans="2:7">
      <c r="B51" s="192" t="s">
        <v>6</v>
      </c>
      <c r="C51" s="193" t="s">
        <v>111</v>
      </c>
      <c r="D51" s="311">
        <v>57.9</v>
      </c>
      <c r="E51" s="75">
        <v>57.75</v>
      </c>
      <c r="G51" s="180"/>
    </row>
    <row r="52" spans="2:7">
      <c r="B52" s="192" t="s">
        <v>8</v>
      </c>
      <c r="C52" s="193" t="s">
        <v>112</v>
      </c>
      <c r="D52" s="311">
        <v>69.06</v>
      </c>
      <c r="E52" s="75">
        <v>68.239999999999995</v>
      </c>
    </row>
    <row r="53" spans="2:7" ht="14.25" customHeight="1" thickBot="1">
      <c r="B53" s="196" t="s">
        <v>9</v>
      </c>
      <c r="C53" s="197" t="s">
        <v>41</v>
      </c>
      <c r="D53" s="309">
        <v>68.040000000000006</v>
      </c>
      <c r="E53" s="267">
        <v>62.92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175439.5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175439.5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175439.5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175439.5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400-000000000000}">
  <sheetPr codeName="Arkusz132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8"/>
      <c r="C4" s="148"/>
      <c r="D4" s="148"/>
      <c r="E4" s="148"/>
      <c r="H4" s="161"/>
      <c r="I4" s="161"/>
      <c r="J4" s="164"/>
    </row>
    <row r="5" spans="2:12" ht="14">
      <c r="B5" s="445" t="s">
        <v>1</v>
      </c>
      <c r="C5" s="445"/>
      <c r="D5" s="445"/>
      <c r="E5" s="445"/>
    </row>
    <row r="6" spans="2:12" ht="14">
      <c r="B6" s="446" t="s">
        <v>204</v>
      </c>
      <c r="C6" s="446"/>
      <c r="D6" s="446"/>
      <c r="E6" s="446"/>
    </row>
    <row r="7" spans="2:12" ht="14">
      <c r="B7" s="156"/>
      <c r="C7" s="156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57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15163.23</v>
      </c>
      <c r="E11" s="392">
        <f>SUM(E12:E14)</f>
        <v>0</v>
      </c>
    </row>
    <row r="12" spans="2:12">
      <c r="B12" s="181" t="s">
        <v>4</v>
      </c>
      <c r="C12" s="182" t="s">
        <v>5</v>
      </c>
      <c r="D12" s="393">
        <v>15163.23</v>
      </c>
      <c r="E12" s="394">
        <v>0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15163.23</v>
      </c>
      <c r="E21" s="404">
        <f>E11-E17</f>
        <v>0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17598.98</v>
      </c>
      <c r="E26" s="233">
        <f>D21</f>
        <v>15163.23</v>
      </c>
      <c r="G26" s="74"/>
    </row>
    <row r="27" spans="2:11" ht="13">
      <c r="B27" s="8" t="s">
        <v>17</v>
      </c>
      <c r="C27" s="9" t="s">
        <v>108</v>
      </c>
      <c r="D27" s="407">
        <v>-520.16999999999996</v>
      </c>
      <c r="E27" s="376">
        <v>-14197.210000000001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301.88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284.70999999999998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17.170000000000002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520.16999999999996</v>
      </c>
      <c r="E32" s="377">
        <v>14499.09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14411.41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233.59</v>
      </c>
      <c r="E35" s="379">
        <v>-30.44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286.58</v>
      </c>
      <c r="E37" s="379">
        <v>118.12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-1915.58</v>
      </c>
      <c r="E40" s="411">
        <v>-966.02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15163.230000000001</v>
      </c>
      <c r="E41" s="404">
        <v>0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92.320099999999996</v>
      </c>
      <c r="E47" s="283">
        <v>89.506100000000004</v>
      </c>
      <c r="G47" s="72"/>
    </row>
    <row r="48" spans="2:10">
      <c r="B48" s="194" t="s">
        <v>6</v>
      </c>
      <c r="C48" s="195" t="s">
        <v>41</v>
      </c>
      <c r="D48" s="311">
        <v>89.506100000000004</v>
      </c>
      <c r="E48" s="344">
        <v>0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190.63</v>
      </c>
      <c r="E50" s="75">
        <v>169.41</v>
      </c>
      <c r="G50" s="180"/>
    </row>
    <row r="51" spans="2:7">
      <c r="B51" s="192" t="s">
        <v>6</v>
      </c>
      <c r="C51" s="193" t="s">
        <v>111</v>
      </c>
      <c r="D51" s="311">
        <v>169.18</v>
      </c>
      <c r="E51" s="75">
        <v>142.09</v>
      </c>
      <c r="G51" s="180"/>
    </row>
    <row r="52" spans="2:7">
      <c r="B52" s="192" t="s">
        <v>8</v>
      </c>
      <c r="C52" s="193" t="s">
        <v>112</v>
      </c>
      <c r="D52" s="311">
        <v>190.91</v>
      </c>
      <c r="E52" s="75">
        <v>169.73</v>
      </c>
    </row>
    <row r="53" spans="2:7" ht="13" thickBot="1">
      <c r="B53" s="196" t="s">
        <v>9</v>
      </c>
      <c r="C53" s="197" t="s">
        <v>41</v>
      </c>
      <c r="D53" s="309">
        <v>169.41</v>
      </c>
      <c r="E53" s="343">
        <v>0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0</v>
      </c>
      <c r="E58" s="30">
        <v>0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0</v>
      </c>
      <c r="E64" s="81"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0</v>
      </c>
      <c r="E74" s="66">
        <v>0</v>
      </c>
    </row>
    <row r="75" spans="2:5">
      <c r="B75" s="103" t="s">
        <v>4</v>
      </c>
      <c r="C75" s="14" t="s">
        <v>67</v>
      </c>
      <c r="D75" s="78">
        <f>D74</f>
        <v>0</v>
      </c>
      <c r="E75" s="79">
        <f>E74</f>
        <v>0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" right="0.7" top="0.75" bottom="0.75" header="0.3" footer="0.3"/>
  <pageSetup paperSize="9" orientation="portrait" horizontalDpi="90" verticalDpi="90" r:id="rId1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500-000000000000}">
  <sheetPr codeName="Arkusz13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205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35239.339999999997</v>
      </c>
      <c r="E11" s="392">
        <f>SUM(E12:E14)</f>
        <v>23289.84</v>
      </c>
    </row>
    <row r="12" spans="2:12">
      <c r="B12" s="181" t="s">
        <v>4</v>
      </c>
      <c r="C12" s="182" t="s">
        <v>5</v>
      </c>
      <c r="D12" s="393">
        <v>35239.339999999997</v>
      </c>
      <c r="E12" s="394">
        <v>23289.84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35239.339999999997</v>
      </c>
      <c r="E21" s="404">
        <f>E11-E17</f>
        <v>23289.84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27347.780000000002</v>
      </c>
      <c r="E26" s="233">
        <f>D21</f>
        <v>35239.339999999997</v>
      </c>
      <c r="G26" s="74"/>
    </row>
    <row r="27" spans="2:11" ht="13">
      <c r="B27" s="8" t="s">
        <v>17</v>
      </c>
      <c r="C27" s="9" t="s">
        <v>108</v>
      </c>
      <c r="D27" s="407">
        <v>-8786.1</v>
      </c>
      <c r="E27" s="376">
        <v>-6635.24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75587.53</v>
      </c>
      <c r="E28" s="377">
        <v>0</v>
      </c>
      <c r="F28" s="72"/>
      <c r="G28" s="24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24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75587.53</v>
      </c>
      <c r="E31" s="379">
        <v>0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84373.63</v>
      </c>
      <c r="E32" s="377">
        <v>6635.24</v>
      </c>
      <c r="F32" s="72"/>
      <c r="G32" s="243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7591.57</v>
      </c>
      <c r="E33" s="379">
        <v>321.7</v>
      </c>
      <c r="F33" s="72"/>
      <c r="G33" s="24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24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74.47</v>
      </c>
      <c r="E35" s="379">
        <v>40.47</v>
      </c>
      <c r="F35" s="72"/>
      <c r="G35" s="24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1073.73</v>
      </c>
      <c r="E37" s="379">
        <v>518.35</v>
      </c>
      <c r="F37" s="72"/>
      <c r="G37" s="24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75633.86</v>
      </c>
      <c r="E39" s="381">
        <v>5754.72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16677.66</v>
      </c>
      <c r="E40" s="411">
        <v>-5314.26</v>
      </c>
      <c r="G40" s="243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35239.339999999997</v>
      </c>
      <c r="E41" s="149">
        <f>E26+E27+E40</f>
        <v>23289.839999999997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139.03290000000001</v>
      </c>
      <c r="E47" s="283">
        <v>126.98860000000001</v>
      </c>
      <c r="G47" s="72"/>
      <c r="H47" s="160"/>
    </row>
    <row r="48" spans="2:10">
      <c r="B48" s="194" t="s">
        <v>6</v>
      </c>
      <c r="C48" s="195" t="s">
        <v>41</v>
      </c>
      <c r="D48" s="311">
        <v>126.98860000000001</v>
      </c>
      <c r="E48" s="150">
        <v>99.844999999999999</v>
      </c>
      <c r="G48" s="20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196.7</v>
      </c>
      <c r="E50" s="75">
        <v>277.5</v>
      </c>
      <c r="G50" s="180"/>
    </row>
    <row r="51" spans="2:7">
      <c r="B51" s="192" t="s">
        <v>6</v>
      </c>
      <c r="C51" s="193" t="s">
        <v>111</v>
      </c>
      <c r="D51" s="311">
        <v>196.7</v>
      </c>
      <c r="E51" s="75">
        <v>190.96</v>
      </c>
      <c r="G51" s="180"/>
    </row>
    <row r="52" spans="2:7">
      <c r="B52" s="192" t="s">
        <v>8</v>
      </c>
      <c r="C52" s="193" t="s">
        <v>112</v>
      </c>
      <c r="D52" s="311">
        <v>298.23</v>
      </c>
      <c r="E52" s="75">
        <v>288.86</v>
      </c>
    </row>
    <row r="53" spans="2:7" ht="14.25" customHeight="1" thickBot="1">
      <c r="B53" s="196" t="s">
        <v>9</v>
      </c>
      <c r="C53" s="197" t="s">
        <v>41</v>
      </c>
      <c r="D53" s="309">
        <v>277.5</v>
      </c>
      <c r="E53" s="267">
        <v>233.26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23289.84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23289.84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23289.84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23289.84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600-000000000000}">
  <sheetPr codeName="Arkusz136"/>
  <dimension ref="A1:L81"/>
  <sheetViews>
    <sheetView zoomScale="80" zoomScaleNormal="80" workbookViewId="0">
      <selection activeCell="D29" sqref="D29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206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129" t="s">
        <v>106</v>
      </c>
      <c r="D11" s="391">
        <v>123119.77</v>
      </c>
      <c r="E11" s="392">
        <f>E12</f>
        <v>123817.38</v>
      </c>
    </row>
    <row r="12" spans="2:12">
      <c r="B12" s="181" t="s">
        <v>4</v>
      </c>
      <c r="C12" s="182" t="s">
        <v>5</v>
      </c>
      <c r="D12" s="393">
        <v>123119.77</v>
      </c>
      <c r="E12" s="394">
        <v>123817.38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123119.77</v>
      </c>
      <c r="E21" s="404">
        <f>E11</f>
        <v>123817.38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0</v>
      </c>
      <c r="E26" s="406">
        <f>D21</f>
        <v>123119.77</v>
      </c>
      <c r="G26" s="74"/>
    </row>
    <row r="27" spans="2:11" ht="13">
      <c r="B27" s="8" t="s">
        <v>17</v>
      </c>
      <c r="C27" s="9" t="s">
        <v>108</v>
      </c>
      <c r="D27" s="407">
        <v>123610.65</v>
      </c>
      <c r="E27" s="376">
        <v>-2561.36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124025.99</v>
      </c>
      <c r="E28" s="377">
        <v>35.229999999999997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124025.98999999999</v>
      </c>
      <c r="E31" s="379">
        <v>35.229999999999997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415.34000000000003</v>
      </c>
      <c r="E32" s="377">
        <v>2596.59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49.95</v>
      </c>
      <c r="E35" s="379">
        <v>240.13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365.39</v>
      </c>
      <c r="E37" s="379">
        <v>2356.46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-490.88</v>
      </c>
      <c r="E40" s="411">
        <v>3258.97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123119.76999999999</v>
      </c>
      <c r="E41" s="404">
        <f>E26+E27+E40</f>
        <v>123817.38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  <c r="H42" s="236"/>
    </row>
    <row r="43" spans="2:10" ht="13.5">
      <c r="B43" s="449" t="s">
        <v>60</v>
      </c>
      <c r="C43" s="450"/>
      <c r="D43" s="450"/>
      <c r="E43" s="450"/>
      <c r="G43" s="72"/>
      <c r="H43" s="236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0</v>
      </c>
      <c r="E47" s="283">
        <v>789.38109999999995</v>
      </c>
      <c r="G47" s="72"/>
      <c r="H47" s="160"/>
    </row>
    <row r="48" spans="2:10">
      <c r="B48" s="194" t="s">
        <v>6</v>
      </c>
      <c r="C48" s="195" t="s">
        <v>41</v>
      </c>
      <c r="D48" s="311">
        <v>789.38109999999995</v>
      </c>
      <c r="E48" s="150">
        <v>772.98900000000003</v>
      </c>
      <c r="G48" s="201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0</v>
      </c>
      <c r="E50" s="75">
        <v>155.97</v>
      </c>
      <c r="G50" s="180"/>
    </row>
    <row r="51" spans="2:7">
      <c r="B51" s="192" t="s">
        <v>6</v>
      </c>
      <c r="C51" s="193" t="s">
        <v>111</v>
      </c>
      <c r="D51" s="311">
        <v>155.47</v>
      </c>
      <c r="E51" s="75">
        <v>154.51</v>
      </c>
      <c r="G51" s="180"/>
    </row>
    <row r="52" spans="2:7">
      <c r="B52" s="192" t="s">
        <v>8</v>
      </c>
      <c r="C52" s="193" t="s">
        <v>112</v>
      </c>
      <c r="D52" s="311">
        <v>156.96</v>
      </c>
      <c r="E52" s="75">
        <v>160.18</v>
      </c>
    </row>
    <row r="53" spans="2:7" ht="13.5" customHeight="1" thickBot="1">
      <c r="B53" s="196" t="s">
        <v>9</v>
      </c>
      <c r="C53" s="197" t="s">
        <v>41</v>
      </c>
      <c r="D53" s="309">
        <v>155.97</v>
      </c>
      <c r="E53" s="267">
        <v>160.18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123817.38</v>
      </c>
      <c r="E58" s="30">
        <v>0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E12</f>
        <v>123817.38</v>
      </c>
      <c r="E64" s="81">
        <f>E58</f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f>E17</f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D58-D73</f>
        <v>123817.38</v>
      </c>
      <c r="E74" s="66">
        <f>E58+E72-E73</f>
        <v>0</v>
      </c>
    </row>
    <row r="75" spans="2:5">
      <c r="B75" s="103" t="s">
        <v>4</v>
      </c>
      <c r="C75" s="14" t="s">
        <v>67</v>
      </c>
      <c r="D75" s="78">
        <f>D74</f>
        <v>123817.38</v>
      </c>
      <c r="E75" s="79">
        <f>E74</f>
        <v>0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700-000000000000}">
  <sheetPr codeName="Arkusz13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214"/>
      <c r="I2" s="214"/>
      <c r="J2" s="215"/>
      <c r="L2" s="72"/>
    </row>
    <row r="3" spans="2:12" ht="15.5">
      <c r="B3" s="444" t="s">
        <v>256</v>
      </c>
      <c r="C3" s="444"/>
      <c r="D3" s="444"/>
      <c r="E3" s="444"/>
      <c r="H3" s="214"/>
      <c r="I3" s="214"/>
      <c r="J3" s="215"/>
    </row>
    <row r="4" spans="2:12" ht="14">
      <c r="B4" s="142"/>
      <c r="C4" s="142"/>
      <c r="D4" s="148"/>
      <c r="E4" s="148"/>
      <c r="H4" s="214"/>
      <c r="I4" s="214"/>
      <c r="J4" s="215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207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324"/>
      <c r="C10" s="221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32639.119999999999</v>
      </c>
      <c r="E11" s="392">
        <f>SUM(E12:E14)</f>
        <v>18765.77</v>
      </c>
    </row>
    <row r="12" spans="2:12">
      <c r="B12" s="181" t="s">
        <v>4</v>
      </c>
      <c r="C12" s="182" t="s">
        <v>5</v>
      </c>
      <c r="D12" s="393">
        <v>32639.119999999999</v>
      </c>
      <c r="E12" s="394">
        <v>18765.77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32639.119999999999</v>
      </c>
      <c r="E21" s="404">
        <f>E11-E17</f>
        <v>18765.77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30794.31</v>
      </c>
      <c r="E26" s="233">
        <f>D21</f>
        <v>32639.119999999999</v>
      </c>
      <c r="G26" s="74"/>
    </row>
    <row r="27" spans="2:11" ht="13">
      <c r="B27" s="8" t="s">
        <v>17</v>
      </c>
      <c r="C27" s="9" t="s">
        <v>108</v>
      </c>
      <c r="D27" s="407">
        <v>-657.13</v>
      </c>
      <c r="E27" s="376">
        <v>-7286.92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657.13</v>
      </c>
      <c r="E32" s="377">
        <v>7286.92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6733.41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46.17</v>
      </c>
      <c r="E35" s="379">
        <v>60.800000000000004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610.96</v>
      </c>
      <c r="E37" s="379">
        <v>492.71000000000004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2501.94</v>
      </c>
      <c r="E40" s="411">
        <v>-6586.43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32639.119999999999</v>
      </c>
      <c r="E41" s="149">
        <f>E26+E27+E40</f>
        <v>18765.769999999997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  <c r="H42" s="236"/>
    </row>
    <row r="43" spans="2:10" ht="13.5">
      <c r="B43" s="449" t="s">
        <v>60</v>
      </c>
      <c r="C43" s="450"/>
      <c r="D43" s="450"/>
      <c r="E43" s="450"/>
      <c r="G43" s="72"/>
      <c r="H43" s="236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214.22130000000001</v>
      </c>
      <c r="E47" s="283">
        <v>209.8844</v>
      </c>
      <c r="G47" s="72"/>
    </row>
    <row r="48" spans="2:10">
      <c r="B48" s="194" t="s">
        <v>6</v>
      </c>
      <c r="C48" s="195" t="s">
        <v>41</v>
      </c>
      <c r="D48" s="311">
        <v>209.8844</v>
      </c>
      <c r="E48" s="150">
        <v>151.22710000000001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143.75</v>
      </c>
      <c r="E50" s="75">
        <v>155.51</v>
      </c>
      <c r="G50" s="180"/>
    </row>
    <row r="51" spans="2:7">
      <c r="B51" s="192" t="s">
        <v>6</v>
      </c>
      <c r="C51" s="193" t="s">
        <v>111</v>
      </c>
      <c r="D51" s="311">
        <v>142.91999999999999</v>
      </c>
      <c r="E51" s="75">
        <v>115.59</v>
      </c>
      <c r="G51" s="180"/>
    </row>
    <row r="52" spans="2:7">
      <c r="B52" s="192" t="s">
        <v>8</v>
      </c>
      <c r="C52" s="193" t="s">
        <v>112</v>
      </c>
      <c r="D52" s="311">
        <v>156.37</v>
      </c>
      <c r="E52" s="75">
        <v>155.52000000000001</v>
      </c>
    </row>
    <row r="53" spans="2:7" ht="13.5" customHeight="1" thickBot="1">
      <c r="B53" s="196" t="s">
        <v>9</v>
      </c>
      <c r="C53" s="197" t="s">
        <v>41</v>
      </c>
      <c r="D53" s="309">
        <v>155.51</v>
      </c>
      <c r="E53" s="267">
        <v>124.09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18765.77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18765.77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18765.77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18765.77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800-000000000000}">
  <sheetPr codeName="Arkusz143"/>
  <dimension ref="A1:L81"/>
  <sheetViews>
    <sheetView zoomScale="80" zoomScaleNormal="80" workbookViewId="0">
      <selection activeCell="K5" sqref="I5:K9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2"/>
      <c r="C4" s="142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208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219"/>
      <c r="C10" s="221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41548.17</v>
      </c>
      <c r="E11" s="392">
        <f>SUM(E12:E14)</f>
        <v>33192.18</v>
      </c>
    </row>
    <row r="12" spans="2:12">
      <c r="B12" s="181" t="s">
        <v>4</v>
      </c>
      <c r="C12" s="182" t="s">
        <v>5</v>
      </c>
      <c r="D12" s="393">
        <v>41548.17</v>
      </c>
      <c r="E12" s="394">
        <v>33192.18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41548.17</v>
      </c>
      <c r="E21" s="404">
        <f>E11-E17</f>
        <v>33192.18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61547.65</v>
      </c>
      <c r="E26" s="233">
        <f>D21</f>
        <v>41548.17</v>
      </c>
      <c r="G26" s="74"/>
    </row>
    <row r="27" spans="2:11" ht="13">
      <c r="B27" s="8" t="s">
        <v>17</v>
      </c>
      <c r="C27" s="9" t="s">
        <v>108</v>
      </c>
      <c r="D27" s="407">
        <v>-19056.16</v>
      </c>
      <c r="E27" s="376">
        <v>-510.85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19056.16</v>
      </c>
      <c r="E32" s="377">
        <v>510.85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18020.87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215.84</v>
      </c>
      <c r="E35" s="379">
        <v>139.52000000000001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819.45</v>
      </c>
      <c r="E37" s="379">
        <v>371.33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-943.32</v>
      </c>
      <c r="E40" s="411">
        <v>-7845.14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41548.170000000006</v>
      </c>
      <c r="E41" s="149">
        <f>E26+E27+E40</f>
        <v>33192.18</v>
      </c>
      <c r="F41" s="77"/>
      <c r="G41" s="74"/>
      <c r="H41" s="257"/>
    </row>
    <row r="42" spans="2:10" ht="13">
      <c r="B42" s="94"/>
      <c r="C42" s="94"/>
      <c r="D42" s="95"/>
      <c r="E42" s="95"/>
      <c r="F42" s="77"/>
      <c r="G42" s="67"/>
      <c r="H42" s="257"/>
    </row>
    <row r="43" spans="2:10" ht="13.5">
      <c r="B43" s="449" t="s">
        <v>60</v>
      </c>
      <c r="C43" s="450"/>
      <c r="D43" s="450"/>
      <c r="E43" s="450"/>
      <c r="G43" s="72"/>
      <c r="H43" s="257"/>
    </row>
    <row r="44" spans="2:10" ht="18" customHeight="1" thickBot="1">
      <c r="B44" s="447" t="s">
        <v>118</v>
      </c>
      <c r="C44" s="451"/>
      <c r="D44" s="451"/>
      <c r="E44" s="451"/>
      <c r="G44" s="72"/>
      <c r="H44" s="257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  <c r="H45" s="257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767.45</v>
      </c>
      <c r="E47" s="283">
        <v>548.89</v>
      </c>
      <c r="G47" s="72"/>
    </row>
    <row r="48" spans="2:10">
      <c r="B48" s="194" t="s">
        <v>6</v>
      </c>
      <c r="C48" s="195" t="s">
        <v>41</v>
      </c>
      <c r="D48" s="311">
        <v>548.89</v>
      </c>
      <c r="E48" s="150">
        <v>539.59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80.197599999999994</v>
      </c>
      <c r="E50" s="75">
        <v>75.694900000000004</v>
      </c>
      <c r="G50" s="180"/>
    </row>
    <row r="51" spans="2:7">
      <c r="B51" s="192" t="s">
        <v>6</v>
      </c>
      <c r="C51" s="193" t="s">
        <v>111</v>
      </c>
      <c r="D51" s="311">
        <v>72.860399999999998</v>
      </c>
      <c r="E51" s="75">
        <v>50.252699999999997</v>
      </c>
      <c r="G51" s="180"/>
    </row>
    <row r="52" spans="2:7">
      <c r="B52" s="192" t="s">
        <v>8</v>
      </c>
      <c r="C52" s="193" t="s">
        <v>112</v>
      </c>
      <c r="D52" s="311">
        <v>92.486099999999993</v>
      </c>
      <c r="E52" s="75">
        <v>77.993200000000002</v>
      </c>
    </row>
    <row r="53" spans="2:7" ht="12.75" customHeight="1" thickBot="1">
      <c r="B53" s="196" t="s">
        <v>9</v>
      </c>
      <c r="C53" s="197" t="s">
        <v>41</v>
      </c>
      <c r="D53" s="309">
        <v>75.694900000000004</v>
      </c>
      <c r="E53" s="267">
        <v>61.5137</v>
      </c>
    </row>
    <row r="54" spans="2:7">
      <c r="B54" s="198"/>
      <c r="C54" s="199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33192.18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33192.18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33192.18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33192.18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900-000000000000}">
  <sheetPr codeName="Arkusz144"/>
  <dimension ref="A1:L81"/>
  <sheetViews>
    <sheetView zoomScale="80" zoomScaleNormal="80" workbookViewId="0">
      <selection activeCell="G1" sqref="G1:L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2"/>
      <c r="C4" s="142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209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43840.05</v>
      </c>
      <c r="E11" s="392">
        <f>SUM(E12:E14)</f>
        <v>39579.71</v>
      </c>
    </row>
    <row r="12" spans="2:12">
      <c r="B12" s="181" t="s">
        <v>4</v>
      </c>
      <c r="C12" s="182" t="s">
        <v>5</v>
      </c>
      <c r="D12" s="393">
        <v>43840.05</v>
      </c>
      <c r="E12" s="394">
        <v>39579.71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43840.05</v>
      </c>
      <c r="E21" s="404">
        <f>E11-E17</f>
        <v>39579.71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68902.070000000007</v>
      </c>
      <c r="E26" s="233">
        <f>D21</f>
        <v>43840.05</v>
      </c>
      <c r="G26" s="74"/>
    </row>
    <row r="27" spans="2:11" ht="13">
      <c r="B27" s="8" t="s">
        <v>17</v>
      </c>
      <c r="C27" s="9" t="s">
        <v>108</v>
      </c>
      <c r="D27" s="407">
        <v>-19900.400000000001</v>
      </c>
      <c r="E27" s="376">
        <v>-1049.3700000000001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19900.400000000001</v>
      </c>
      <c r="E32" s="377">
        <v>1049.3700000000001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19356.240000000002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11.49</v>
      </c>
      <c r="E35" s="379">
        <v>0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532.66999999999996</v>
      </c>
      <c r="E37" s="379">
        <v>1049.3700000000001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-5161.62</v>
      </c>
      <c r="E40" s="411">
        <v>-3210.97</v>
      </c>
      <c r="G40" s="74"/>
    </row>
    <row r="41" spans="2:10" ht="13.5" thickBot="1">
      <c r="B41" s="100" t="s">
        <v>37</v>
      </c>
      <c r="C41" s="101" t="s">
        <v>38</v>
      </c>
      <c r="D41" s="307">
        <f>D26+D27+D40</f>
        <v>43840.05</v>
      </c>
      <c r="E41" s="149">
        <f>E26+E27+E40</f>
        <v>39579.71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564.48</v>
      </c>
      <c r="E47" s="283">
        <v>393.61</v>
      </c>
      <c r="G47" s="72"/>
    </row>
    <row r="48" spans="2:10">
      <c r="B48" s="194" t="s">
        <v>6</v>
      </c>
      <c r="C48" s="195" t="s">
        <v>41</v>
      </c>
      <c r="D48" s="311">
        <v>393.61</v>
      </c>
      <c r="E48" s="150">
        <v>383.75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122.0629</v>
      </c>
      <c r="E50" s="75">
        <v>111.3794</v>
      </c>
      <c r="G50" s="180"/>
    </row>
    <row r="51" spans="2:7">
      <c r="B51" s="192" t="s">
        <v>6</v>
      </c>
      <c r="C51" s="193" t="s">
        <v>111</v>
      </c>
      <c r="D51" s="311">
        <v>109.7966</v>
      </c>
      <c r="E51" s="75">
        <v>95.501300000000001</v>
      </c>
      <c r="G51" s="180"/>
    </row>
    <row r="52" spans="2:7">
      <c r="B52" s="192" t="s">
        <v>8</v>
      </c>
      <c r="C52" s="193" t="s">
        <v>112</v>
      </c>
      <c r="D52" s="311">
        <v>122.7697</v>
      </c>
      <c r="E52" s="75">
        <v>111.9393</v>
      </c>
    </row>
    <row r="53" spans="2:7" ht="13.5" customHeight="1" thickBot="1">
      <c r="B53" s="196" t="s">
        <v>9</v>
      </c>
      <c r="C53" s="197" t="s">
        <v>41</v>
      </c>
      <c r="D53" s="309">
        <v>111.3794</v>
      </c>
      <c r="E53" s="267">
        <v>103.13930000000001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39579.71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39579.71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39579.71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39579.71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A00-000000000000}">
  <sheetPr codeName="Arkusz145"/>
  <dimension ref="A1:L81"/>
  <sheetViews>
    <sheetView zoomScale="80" zoomScaleNormal="80" workbookViewId="0">
      <selection activeCell="K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0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2"/>
      <c r="C4" s="142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210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848929.38</v>
      </c>
      <c r="E11" s="392">
        <f>SUM(E12:E14)</f>
        <v>717664.29</v>
      </c>
    </row>
    <row r="12" spans="2:12">
      <c r="B12" s="181" t="s">
        <v>4</v>
      </c>
      <c r="C12" s="182" t="s">
        <v>5</v>
      </c>
      <c r="D12" s="393">
        <v>848929.38</v>
      </c>
      <c r="E12" s="394">
        <v>717664.29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848929.38</v>
      </c>
      <c r="E21" s="404">
        <f>E11-E17</f>
        <v>717664.29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728873.92</v>
      </c>
      <c r="E26" s="233">
        <f>D21</f>
        <v>848929.38</v>
      </c>
      <c r="G26" s="74"/>
      <c r="H26" s="236"/>
    </row>
    <row r="27" spans="2:11" ht="13">
      <c r="B27" s="8" t="s">
        <v>17</v>
      </c>
      <c r="C27" s="9" t="s">
        <v>108</v>
      </c>
      <c r="D27" s="407">
        <v>-33742.99</v>
      </c>
      <c r="E27" s="376">
        <v>-34023.769999999997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33742.99</v>
      </c>
      <c r="E32" s="377">
        <v>34023.769999999997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19248.73</v>
      </c>
      <c r="E33" s="379">
        <v>21728.15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1382.93</v>
      </c>
      <c r="E35" s="379">
        <v>640.29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13111.33</v>
      </c>
      <c r="E37" s="379">
        <v>11655.33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153798.45000000001</v>
      </c>
      <c r="E40" s="411">
        <v>-97241.32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848929.38000000012</v>
      </c>
      <c r="E41" s="149">
        <f>E26+E27+E40</f>
        <v>717664.29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5854.71</v>
      </c>
      <c r="E47" s="283">
        <v>5625.07</v>
      </c>
      <c r="G47" s="72"/>
    </row>
    <row r="48" spans="2:10">
      <c r="B48" s="194" t="s">
        <v>6</v>
      </c>
      <c r="C48" s="195" t="s">
        <v>41</v>
      </c>
      <c r="D48" s="311">
        <v>5625.07</v>
      </c>
      <c r="E48" s="150">
        <v>5369.01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124.4936</v>
      </c>
      <c r="E50" s="75">
        <v>150.91890000000001</v>
      </c>
      <c r="G50" s="180"/>
    </row>
    <row r="51" spans="2:7">
      <c r="B51" s="192" t="s">
        <v>6</v>
      </c>
      <c r="C51" s="193" t="s">
        <v>111</v>
      </c>
      <c r="D51" s="311">
        <v>124.4936</v>
      </c>
      <c r="E51" s="75">
        <v>119.69929999999999</v>
      </c>
      <c r="G51" s="180"/>
    </row>
    <row r="52" spans="2:7">
      <c r="B52" s="192" t="s">
        <v>8</v>
      </c>
      <c r="C52" s="193" t="s">
        <v>112</v>
      </c>
      <c r="D52" s="311">
        <v>155.78899999999999</v>
      </c>
      <c r="E52" s="75">
        <v>153.1611</v>
      </c>
    </row>
    <row r="53" spans="2:7" ht="12.75" customHeight="1" thickBot="1">
      <c r="B53" s="196" t="s">
        <v>9</v>
      </c>
      <c r="C53" s="197" t="s">
        <v>41</v>
      </c>
      <c r="D53" s="309">
        <v>150.91890000000001</v>
      </c>
      <c r="E53" s="267">
        <v>133.6679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717664.29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717664.29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717664.29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717664.29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B00-000000000000}">
  <sheetPr codeName="Arkusz146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21.1796875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211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324764.82</v>
      </c>
      <c r="E11" s="392">
        <f>SUM(E12:E14)</f>
        <v>233277.35</v>
      </c>
    </row>
    <row r="12" spans="2:12">
      <c r="B12" s="181" t="s">
        <v>4</v>
      </c>
      <c r="C12" s="182" t="s">
        <v>5</v>
      </c>
      <c r="D12" s="393">
        <v>324764.82</v>
      </c>
      <c r="E12" s="394">
        <v>233277.35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324764.82</v>
      </c>
      <c r="E21" s="404">
        <f>E11-E17</f>
        <v>233277.35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259507.26</v>
      </c>
      <c r="E26" s="233">
        <f>D21</f>
        <v>324764.82</v>
      </c>
      <c r="G26" s="74"/>
    </row>
    <row r="27" spans="2:11" ht="13">
      <c r="B27" s="8" t="s">
        <v>17</v>
      </c>
      <c r="C27" s="9" t="s">
        <v>108</v>
      </c>
      <c r="D27" s="407">
        <v>-5282.02</v>
      </c>
      <c r="E27" s="376">
        <v>-54157.060000000005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32.090000000000003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32.090000000000003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5282.02</v>
      </c>
      <c r="E32" s="377">
        <v>54189.15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947.22</v>
      </c>
      <c r="E33" s="379">
        <v>49957.54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52.82</v>
      </c>
      <c r="E35" s="379">
        <v>63.81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4271.8100000000004</v>
      </c>
      <c r="E37" s="379">
        <v>4167.8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10.17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70539.58</v>
      </c>
      <c r="E40" s="411">
        <v>-37330.410000000003</v>
      </c>
      <c r="G40" s="74"/>
    </row>
    <row r="41" spans="2:10" ht="13.5" thickBot="1">
      <c r="B41" s="100" t="s">
        <v>37</v>
      </c>
      <c r="C41" s="101" t="s">
        <v>38</v>
      </c>
      <c r="D41" s="307">
        <f>D26+D27+D40</f>
        <v>324764.82</v>
      </c>
      <c r="E41" s="149">
        <f>E26+E27+E40</f>
        <v>233277.35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617.71</v>
      </c>
      <c r="E47" s="283">
        <v>606.96</v>
      </c>
      <c r="G47" s="72"/>
      <c r="H47" s="160"/>
    </row>
    <row r="48" spans="2:10">
      <c r="B48" s="194" t="s">
        <v>6</v>
      </c>
      <c r="C48" s="195" t="s">
        <v>41</v>
      </c>
      <c r="D48" s="311">
        <v>606.96</v>
      </c>
      <c r="E48" s="150">
        <v>493.27</v>
      </c>
      <c r="G48" s="201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420.11180000000002</v>
      </c>
      <c r="E50" s="75">
        <v>535.06790000000001</v>
      </c>
      <c r="G50" s="180"/>
    </row>
    <row r="51" spans="2:7">
      <c r="B51" s="192" t="s">
        <v>6</v>
      </c>
      <c r="C51" s="193" t="s">
        <v>111</v>
      </c>
      <c r="D51" s="311">
        <v>419.17739999999998</v>
      </c>
      <c r="E51" s="75">
        <v>439.10070000000002</v>
      </c>
      <c r="G51" s="180"/>
    </row>
    <row r="52" spans="2:7">
      <c r="B52" s="192" t="s">
        <v>8</v>
      </c>
      <c r="C52" s="193" t="s">
        <v>112</v>
      </c>
      <c r="D52" s="311">
        <v>550.5</v>
      </c>
      <c r="E52" s="75">
        <v>540.83270000000005</v>
      </c>
    </row>
    <row r="53" spans="2:7" ht="12.75" customHeight="1" thickBot="1">
      <c r="B53" s="196" t="s">
        <v>9</v>
      </c>
      <c r="C53" s="197" t="s">
        <v>41</v>
      </c>
      <c r="D53" s="309">
        <v>535.06790000000001</v>
      </c>
      <c r="E53" s="267">
        <v>472.92020000000002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233277.35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233277.35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233277.35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233277.35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C00-000000000000}">
  <sheetPr codeName="Arkusz147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0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212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473932.89</v>
      </c>
      <c r="E11" s="392">
        <f>SUM(E12:E14)</f>
        <v>399699.61</v>
      </c>
    </row>
    <row r="12" spans="2:12">
      <c r="B12" s="181" t="s">
        <v>4</v>
      </c>
      <c r="C12" s="182" t="s">
        <v>5</v>
      </c>
      <c r="D12" s="393">
        <v>473932.89</v>
      </c>
      <c r="E12" s="394">
        <v>399699.61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473932.89</v>
      </c>
      <c r="E21" s="404">
        <f>E11-E17</f>
        <v>399699.61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466656.9</v>
      </c>
      <c r="E26" s="233">
        <f>D21</f>
        <v>473932.89</v>
      </c>
      <c r="G26" s="74"/>
    </row>
    <row r="27" spans="2:11" ht="13">
      <c r="B27" s="8" t="s">
        <v>17</v>
      </c>
      <c r="C27" s="9" t="s">
        <v>108</v>
      </c>
      <c r="D27" s="407">
        <v>-23582.12</v>
      </c>
      <c r="E27" s="376">
        <v>-33757.01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23582.12</v>
      </c>
      <c r="E32" s="377">
        <v>33757.01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16060.2</v>
      </c>
      <c r="E33" s="379">
        <v>26967.84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343.48</v>
      </c>
      <c r="E35" s="379">
        <v>418.48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7178.4400000000005</v>
      </c>
      <c r="E37" s="379">
        <v>6370.69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30858.11</v>
      </c>
      <c r="E40" s="411">
        <v>-40476.269999999997</v>
      </c>
      <c r="G40" s="74"/>
    </row>
    <row r="41" spans="2:10" ht="13.5" thickBot="1">
      <c r="B41" s="100" t="s">
        <v>37</v>
      </c>
      <c r="C41" s="101" t="s">
        <v>38</v>
      </c>
      <c r="D41" s="307">
        <f>D26+D27+D40</f>
        <v>473932.89</v>
      </c>
      <c r="E41" s="149">
        <f>E26+E27+E40</f>
        <v>399699.61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721.98</v>
      </c>
      <c r="E47" s="283">
        <v>687.44</v>
      </c>
      <c r="G47" s="72"/>
    </row>
    <row r="48" spans="2:10">
      <c r="B48" s="194" t="s">
        <v>6</v>
      </c>
      <c r="C48" s="195" t="s">
        <v>41</v>
      </c>
      <c r="D48" s="311">
        <v>687.44</v>
      </c>
      <c r="E48" s="150">
        <v>634.76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646.35709999999995</v>
      </c>
      <c r="E50" s="75">
        <v>689.4171</v>
      </c>
      <c r="G50" s="180"/>
    </row>
    <row r="51" spans="2:7">
      <c r="B51" s="192" t="s">
        <v>6</v>
      </c>
      <c r="C51" s="193" t="s">
        <v>111</v>
      </c>
      <c r="D51" s="311">
        <v>646.35709999999995</v>
      </c>
      <c r="E51" s="75">
        <v>609.92859999999996</v>
      </c>
      <c r="G51" s="180"/>
    </row>
    <row r="52" spans="2:7">
      <c r="B52" s="192" t="s">
        <v>8</v>
      </c>
      <c r="C52" s="193" t="s">
        <v>112</v>
      </c>
      <c r="D52" s="311">
        <v>698.45979999999997</v>
      </c>
      <c r="E52" s="75">
        <v>690.81470000000002</v>
      </c>
    </row>
    <row r="53" spans="2:7" ht="13.5" customHeight="1" thickBot="1">
      <c r="B53" s="196" t="s">
        <v>9</v>
      </c>
      <c r="C53" s="197" t="s">
        <v>41</v>
      </c>
      <c r="D53" s="309">
        <v>689.4171</v>
      </c>
      <c r="E53" s="267">
        <v>629.68619999999999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399699.61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399699.61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399699.61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399699.61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D00-000000000000}">
  <sheetPr codeName="Arkusz148">
    <pageSetUpPr fitToPage="1"/>
  </sheetPr>
  <dimension ref="A1:L81"/>
  <sheetViews>
    <sheetView zoomScale="80" zoomScaleNormal="80" workbookViewId="0">
      <selection activeCell="G1" sqref="G1:L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  <c r="H1" s="161"/>
      <c r="I1" s="161"/>
      <c r="J1" s="161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2"/>
      <c r="C4" s="142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237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455357.57</v>
      </c>
      <c r="E11" s="392">
        <f>SUM(E12:E14)</f>
        <v>395320.12</v>
      </c>
    </row>
    <row r="12" spans="2:12">
      <c r="B12" s="181" t="s">
        <v>4</v>
      </c>
      <c r="C12" s="182" t="s">
        <v>5</v>
      </c>
      <c r="D12" s="393">
        <v>455357.57</v>
      </c>
      <c r="E12" s="394">
        <v>395320.12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455357.57</v>
      </c>
      <c r="E21" s="404">
        <f>E11-E17</f>
        <v>395320.12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  <c r="H25" s="236"/>
    </row>
    <row r="26" spans="2:11" ht="13">
      <c r="B26" s="96" t="s">
        <v>15</v>
      </c>
      <c r="C26" s="97" t="s">
        <v>16</v>
      </c>
      <c r="D26" s="302">
        <v>456110.3</v>
      </c>
      <c r="E26" s="233">
        <f>D21</f>
        <v>455357.57</v>
      </c>
      <c r="G26" s="74"/>
      <c r="H26" s="236"/>
    </row>
    <row r="27" spans="2:11" ht="13">
      <c r="B27" s="8" t="s">
        <v>17</v>
      </c>
      <c r="C27" s="9" t="s">
        <v>108</v>
      </c>
      <c r="D27" s="407">
        <v>-7956.58</v>
      </c>
      <c r="E27" s="376">
        <v>-10866.830000000002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6.38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6.38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7956.58</v>
      </c>
      <c r="E32" s="377">
        <v>10873.210000000001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638.04</v>
      </c>
      <c r="E35" s="379">
        <v>4350.82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7318.54</v>
      </c>
      <c r="E37" s="379">
        <v>6522.39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7203.85</v>
      </c>
      <c r="E40" s="411">
        <v>-49170.62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455357.56999999995</v>
      </c>
      <c r="E41" s="149">
        <f>E26+E27+E40</f>
        <v>395320.12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1095.28</v>
      </c>
      <c r="E47" s="283">
        <v>1076.27</v>
      </c>
      <c r="G47" s="72"/>
    </row>
    <row r="48" spans="2:10">
      <c r="B48" s="194" t="s">
        <v>6</v>
      </c>
      <c r="C48" s="195" t="s">
        <v>41</v>
      </c>
      <c r="D48" s="311">
        <v>1076.27</v>
      </c>
      <c r="E48" s="150">
        <v>1047.53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416.43259999999998</v>
      </c>
      <c r="E50" s="75">
        <v>423.08859999999999</v>
      </c>
      <c r="G50" s="180"/>
    </row>
    <row r="51" spans="2:7">
      <c r="B51" s="192" t="s">
        <v>6</v>
      </c>
      <c r="C51" s="193" t="s">
        <v>111</v>
      </c>
      <c r="D51" s="311">
        <v>411.57850000000002</v>
      </c>
      <c r="E51" s="75">
        <v>350.3347</v>
      </c>
      <c r="G51" s="180"/>
    </row>
    <row r="52" spans="2:7">
      <c r="B52" s="192" t="s">
        <v>8</v>
      </c>
      <c r="C52" s="193" t="s">
        <v>112</v>
      </c>
      <c r="D52" s="311">
        <v>425.80200000000002</v>
      </c>
      <c r="E52" s="75">
        <v>423.39230000000003</v>
      </c>
    </row>
    <row r="53" spans="2:7" ht="14.25" customHeight="1" thickBot="1">
      <c r="B53" s="196" t="s">
        <v>9</v>
      </c>
      <c r="C53" s="197" t="s">
        <v>41</v>
      </c>
      <c r="D53" s="309">
        <v>423.08859999999999</v>
      </c>
      <c r="E53" s="267">
        <v>377.38310000000001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395320.12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395320.12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395320.12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395320.12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E00-000000000000}">
  <sheetPr codeName="Arkusz149">
    <pageSetUpPr fitToPage="1"/>
  </sheetPr>
  <dimension ref="A1:L81"/>
  <sheetViews>
    <sheetView zoomScale="80" zoomScaleNormal="80" workbookViewId="0">
      <selection activeCell="K3" sqref="K3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2"/>
      <c r="C4" s="142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225</v>
      </c>
      <c r="C6" s="446"/>
      <c r="D6" s="446"/>
      <c r="E6" s="446"/>
    </row>
    <row r="7" spans="2:12" ht="14">
      <c r="B7" s="140"/>
      <c r="C7" s="140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1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129" t="s">
        <v>106</v>
      </c>
      <c r="D11" s="391">
        <v>0</v>
      </c>
      <c r="E11" s="392">
        <v>0</v>
      </c>
    </row>
    <row r="12" spans="2:12">
      <c r="B12" s="181" t="s">
        <v>4</v>
      </c>
      <c r="C12" s="182" t="s">
        <v>5</v>
      </c>
      <c r="D12" s="393">
        <v>0</v>
      </c>
      <c r="E12" s="394">
        <v>0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0</v>
      </c>
      <c r="E21" s="404">
        <v>0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219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0</v>
      </c>
      <c r="E26" s="406">
        <f>D21</f>
        <v>0</v>
      </c>
      <c r="G26" s="74"/>
    </row>
    <row r="27" spans="2:11" ht="13">
      <c r="B27" s="8" t="s">
        <v>17</v>
      </c>
      <c r="C27" s="9" t="s">
        <v>108</v>
      </c>
      <c r="D27" s="407">
        <v>1.88</v>
      </c>
      <c r="E27" s="376">
        <v>0.39</v>
      </c>
      <c r="F27" s="72"/>
      <c r="G27" s="74"/>
      <c r="H27" s="72"/>
      <c r="I27" s="72"/>
      <c r="J27" s="74"/>
    </row>
    <row r="28" spans="2:11" ht="13">
      <c r="B28" s="8" t="s">
        <v>18</v>
      </c>
      <c r="C28" s="9" t="s">
        <v>19</v>
      </c>
      <c r="D28" s="407">
        <v>1.88</v>
      </c>
      <c r="E28" s="377">
        <v>44.27</v>
      </c>
      <c r="F28" s="72"/>
      <c r="G28" s="154"/>
      <c r="H28" s="7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7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72"/>
      <c r="I30" s="72"/>
      <c r="J30" s="74"/>
    </row>
    <row r="31" spans="2:11" ht="13">
      <c r="B31" s="189" t="s">
        <v>8</v>
      </c>
      <c r="C31" s="182" t="s">
        <v>22</v>
      </c>
      <c r="D31" s="408">
        <v>1.88</v>
      </c>
      <c r="E31" s="379">
        <v>44.27</v>
      </c>
      <c r="F31" s="72"/>
      <c r="G31" s="154"/>
      <c r="H31" s="72"/>
      <c r="I31" s="72"/>
      <c r="J31" s="74"/>
    </row>
    <row r="32" spans="2:11" ht="13">
      <c r="B32" s="93" t="s">
        <v>23</v>
      </c>
      <c r="C32" s="10" t="s">
        <v>24</v>
      </c>
      <c r="D32" s="407">
        <v>0</v>
      </c>
      <c r="E32" s="377">
        <v>43.88</v>
      </c>
      <c r="F32" s="72"/>
      <c r="G32" s="74"/>
      <c r="H32" s="7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7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72"/>
      <c r="I34" s="72"/>
      <c r="J34" s="74"/>
    </row>
    <row r="35" spans="2:10" ht="13">
      <c r="B35" s="189" t="s">
        <v>8</v>
      </c>
      <c r="C35" s="182" t="s">
        <v>27</v>
      </c>
      <c r="D35" s="408">
        <v>0</v>
      </c>
      <c r="E35" s="379">
        <v>0</v>
      </c>
      <c r="F35" s="72"/>
      <c r="G35" s="154"/>
      <c r="H35" s="7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72"/>
      <c r="I36" s="72"/>
      <c r="J36" s="74"/>
    </row>
    <row r="37" spans="2:10" ht="25.5">
      <c r="B37" s="189" t="s">
        <v>29</v>
      </c>
      <c r="C37" s="182" t="s">
        <v>30</v>
      </c>
      <c r="D37" s="408">
        <v>0</v>
      </c>
      <c r="E37" s="379">
        <v>43.88</v>
      </c>
      <c r="F37" s="72"/>
      <c r="G37" s="154"/>
      <c r="H37" s="7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7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7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-1.88</v>
      </c>
      <c r="E40" s="411">
        <v>-0.39</v>
      </c>
      <c r="G40" s="74"/>
    </row>
    <row r="41" spans="2:10" ht="13.5" thickBot="1">
      <c r="B41" s="100" t="s">
        <v>37</v>
      </c>
      <c r="C41" s="101" t="s">
        <v>38</v>
      </c>
      <c r="D41" s="412">
        <v>0</v>
      </c>
      <c r="E41" s="404">
        <f>E26+E27+E40</f>
        <v>0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219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0</v>
      </c>
      <c r="E47" s="283">
        <v>0</v>
      </c>
      <c r="G47" s="72"/>
    </row>
    <row r="48" spans="2:10">
      <c r="B48" s="194" t="s">
        <v>6</v>
      </c>
      <c r="C48" s="195" t="s">
        <v>41</v>
      </c>
      <c r="D48" s="311">
        <v>0</v>
      </c>
      <c r="E48" s="150">
        <v>0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0</v>
      </c>
      <c r="E50" s="75">
        <v>0</v>
      </c>
      <c r="G50" s="180"/>
    </row>
    <row r="51" spans="2:7">
      <c r="B51" s="192" t="s">
        <v>6</v>
      </c>
      <c r="C51" s="193" t="s">
        <v>111</v>
      </c>
      <c r="D51" s="311">
        <v>350.12</v>
      </c>
      <c r="E51" s="75">
        <v>334.05</v>
      </c>
      <c r="G51" s="180"/>
    </row>
    <row r="52" spans="2:7">
      <c r="B52" s="192" t="s">
        <v>8</v>
      </c>
      <c r="C52" s="193" t="s">
        <v>112</v>
      </c>
      <c r="D52" s="311">
        <v>366.03</v>
      </c>
      <c r="E52" s="75">
        <v>354.34</v>
      </c>
    </row>
    <row r="53" spans="2:7" ht="12.75" customHeight="1" thickBot="1">
      <c r="B53" s="196" t="s">
        <v>9</v>
      </c>
      <c r="C53" s="197" t="s">
        <v>41</v>
      </c>
      <c r="D53" s="309">
        <v>0</v>
      </c>
      <c r="E53" s="267">
        <v>0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0</v>
      </c>
      <c r="E58" s="30">
        <v>0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E12</f>
        <v>0</v>
      </c>
      <c r="E64" s="81"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f>E17</f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D58-D73</f>
        <v>0</v>
      </c>
      <c r="E74" s="66">
        <f>E58+E72-E73</f>
        <v>0</v>
      </c>
    </row>
    <row r="75" spans="2:5">
      <c r="B75" s="103" t="s">
        <v>4</v>
      </c>
      <c r="C75" s="14" t="s">
        <v>67</v>
      </c>
      <c r="D75" s="78">
        <f>D74</f>
        <v>0</v>
      </c>
      <c r="E75" s="79">
        <f>E74</f>
        <v>0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F00-000000000000}">
  <sheetPr codeName="Arkusz150">
    <pageSetUpPr fitToPage="1"/>
  </sheetPr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5"/>
      <c r="C4" s="145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213</v>
      </c>
      <c r="C6" s="446"/>
      <c r="D6" s="446"/>
      <c r="E6" s="446"/>
    </row>
    <row r="7" spans="2:12" ht="14">
      <c r="B7" s="143"/>
      <c r="C7" s="143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4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9734.16</v>
      </c>
      <c r="E11" s="392">
        <f>SUM(E12:E14)</f>
        <v>2460.4699999999998</v>
      </c>
    </row>
    <row r="12" spans="2:12">
      <c r="B12" s="181" t="s">
        <v>4</v>
      </c>
      <c r="C12" s="182" t="s">
        <v>5</v>
      </c>
      <c r="D12" s="393">
        <v>9734.16</v>
      </c>
      <c r="E12" s="394">
        <v>2460.4699999999998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9734.16</v>
      </c>
      <c r="E21" s="404">
        <f>E11-E17</f>
        <v>2460.4699999999998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10186.14</v>
      </c>
      <c r="E26" s="406">
        <f>D21</f>
        <v>9734.16</v>
      </c>
      <c r="G26" s="74"/>
      <c r="H26" s="236"/>
    </row>
    <row r="27" spans="2:11" ht="13">
      <c r="B27" s="8" t="s">
        <v>17</v>
      </c>
      <c r="C27" s="9" t="s">
        <v>108</v>
      </c>
      <c r="D27" s="407">
        <v>-219.70000000000002</v>
      </c>
      <c r="E27" s="376">
        <v>-5921.45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219.70000000000002</v>
      </c>
      <c r="E32" s="377">
        <v>5921.45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5713.38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33.770000000000003</v>
      </c>
      <c r="E35" s="379">
        <v>34.619999999999997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185.93</v>
      </c>
      <c r="E37" s="379">
        <v>173.45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-232.28</v>
      </c>
      <c r="E40" s="411">
        <v>-1352.24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9734.159999999998</v>
      </c>
      <c r="E41" s="404">
        <f>E26+E27+E40</f>
        <v>2460.4700000000003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69.124200000000002</v>
      </c>
      <c r="E47" s="283">
        <v>67.626499999999993</v>
      </c>
      <c r="G47" s="72"/>
    </row>
    <row r="48" spans="2:10">
      <c r="B48" s="194" t="s">
        <v>6</v>
      </c>
      <c r="C48" s="195" t="s">
        <v>41</v>
      </c>
      <c r="D48" s="311">
        <v>67.626499999999993</v>
      </c>
      <c r="E48" s="150">
        <v>19.498100000000001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147.36000000000001</v>
      </c>
      <c r="E50" s="75">
        <v>143.94</v>
      </c>
      <c r="G50" s="180"/>
    </row>
    <row r="51" spans="2:7">
      <c r="B51" s="192" t="s">
        <v>6</v>
      </c>
      <c r="C51" s="193" t="s">
        <v>111</v>
      </c>
      <c r="D51" s="311">
        <v>140.69999999999999</v>
      </c>
      <c r="E51" s="75">
        <v>121.21</v>
      </c>
      <c r="G51" s="180"/>
    </row>
    <row r="52" spans="2:7">
      <c r="B52" s="192" t="s">
        <v>8</v>
      </c>
      <c r="C52" s="193" t="s">
        <v>112</v>
      </c>
      <c r="D52" s="311">
        <v>148.65</v>
      </c>
      <c r="E52" s="75">
        <v>144.34</v>
      </c>
    </row>
    <row r="53" spans="2:7" ht="12.75" customHeight="1" thickBot="1">
      <c r="B53" s="196" t="s">
        <v>9</v>
      </c>
      <c r="C53" s="197" t="s">
        <v>41</v>
      </c>
      <c r="D53" s="309">
        <v>143.94</v>
      </c>
      <c r="E53" s="267">
        <v>126.19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2460.4699999999998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2460.4699999999998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2460.4699999999998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2460.4699999999998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000-000000000000}">
  <sheetPr codeName="Arkusz151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5"/>
      <c r="C4" s="145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214</v>
      </c>
      <c r="C6" s="446"/>
      <c r="D6" s="446"/>
      <c r="E6" s="446"/>
    </row>
    <row r="7" spans="2:12" ht="14">
      <c r="B7" s="143"/>
      <c r="C7" s="143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4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61207.54</v>
      </c>
      <c r="E11" s="392">
        <f>SUM(E12:E14)</f>
        <v>0</v>
      </c>
    </row>
    <row r="12" spans="2:12">
      <c r="B12" s="181" t="s">
        <v>4</v>
      </c>
      <c r="C12" s="182" t="s">
        <v>5</v>
      </c>
      <c r="D12" s="393">
        <v>61207.54</v>
      </c>
      <c r="E12" s="394">
        <v>0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61207.54</v>
      </c>
      <c r="E21" s="404">
        <f>E11-E17</f>
        <v>0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54723.199999999997</v>
      </c>
      <c r="E26" s="406">
        <f>D21</f>
        <v>61207.54</v>
      </c>
      <c r="G26" s="74"/>
    </row>
    <row r="27" spans="2:11" ht="13">
      <c r="B27" s="8" t="s">
        <v>17</v>
      </c>
      <c r="C27" s="9" t="s">
        <v>108</v>
      </c>
      <c r="D27" s="407">
        <v>-987.61</v>
      </c>
      <c r="E27" s="376">
        <v>-44616.05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23278.02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23278.02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24265.63</v>
      </c>
      <c r="E32" s="377">
        <v>44616.05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44093.48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17.190000000000001</v>
      </c>
      <c r="E35" s="379">
        <v>16.25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1288.78</v>
      </c>
      <c r="E37" s="379">
        <v>506.32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22959.66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7471.95</v>
      </c>
      <c r="E40" s="411">
        <v>-16591.490000000002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61207.539999999994</v>
      </c>
      <c r="E41" s="404">
        <f>E26+E27+E40</f>
        <v>0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343.37200000000001</v>
      </c>
      <c r="E47" s="283">
        <v>336.2867</v>
      </c>
      <c r="G47" s="72"/>
    </row>
    <row r="48" spans="2:10">
      <c r="B48" s="194" t="s">
        <v>6</v>
      </c>
      <c r="C48" s="195" t="s">
        <v>41</v>
      </c>
      <c r="D48" s="311">
        <v>336.2867</v>
      </c>
      <c r="E48" s="295">
        <v>0</v>
      </c>
      <c r="G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159.37</v>
      </c>
      <c r="E50" s="75">
        <v>182.01</v>
      </c>
      <c r="G50" s="180"/>
    </row>
    <row r="51" spans="2:7">
      <c r="B51" s="192" t="s">
        <v>6</v>
      </c>
      <c r="C51" s="193" t="s">
        <v>111</v>
      </c>
      <c r="D51" s="311">
        <v>159.37</v>
      </c>
      <c r="E51" s="75">
        <v>122.59</v>
      </c>
      <c r="G51" s="180"/>
    </row>
    <row r="52" spans="2:7">
      <c r="B52" s="192" t="s">
        <v>8</v>
      </c>
      <c r="C52" s="193" t="s">
        <v>112</v>
      </c>
      <c r="D52" s="311">
        <v>199.4</v>
      </c>
      <c r="E52" s="75">
        <v>189.69</v>
      </c>
    </row>
    <row r="53" spans="2:7" ht="13.5" customHeight="1" thickBot="1">
      <c r="B53" s="196" t="s">
        <v>9</v>
      </c>
      <c r="C53" s="197" t="s">
        <v>41</v>
      </c>
      <c r="D53" s="309">
        <v>182.01</v>
      </c>
      <c r="E53" s="342">
        <v>0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0</v>
      </c>
      <c r="E58" s="30">
        <v>0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0</v>
      </c>
      <c r="E64" s="81"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0</v>
      </c>
      <c r="E74" s="66">
        <f>E58+E72-E73</f>
        <v>0</v>
      </c>
    </row>
    <row r="75" spans="2:5">
      <c r="B75" s="103" t="s">
        <v>4</v>
      </c>
      <c r="C75" s="14" t="s">
        <v>67</v>
      </c>
      <c r="D75" s="78">
        <f>D74</f>
        <v>0</v>
      </c>
      <c r="E75" s="79">
        <f>E74</f>
        <v>0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100-000000000000}">
  <dimension ref="A1:L81"/>
  <sheetViews>
    <sheetView zoomScale="80" zoomScaleNormal="80" workbookViewId="0">
      <selection activeCell="A19" sqref="A19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72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242</v>
      </c>
      <c r="C6" s="446"/>
      <c r="D6" s="446"/>
      <c r="E6" s="446"/>
    </row>
    <row r="7" spans="2:12" ht="14">
      <c r="B7" s="228"/>
      <c r="C7" s="228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22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13989.49</v>
      </c>
      <c r="E11" s="392">
        <f>SUM(E12:E14)</f>
        <v>9562.0400000000009</v>
      </c>
    </row>
    <row r="12" spans="2:12">
      <c r="B12" s="181" t="s">
        <v>4</v>
      </c>
      <c r="C12" s="182" t="s">
        <v>5</v>
      </c>
      <c r="D12" s="393">
        <v>13989.49</v>
      </c>
      <c r="E12" s="394">
        <v>9562.0400000000009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13989.49</v>
      </c>
      <c r="E21" s="404">
        <f>E11-E17</f>
        <v>9562.0400000000009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13976.89</v>
      </c>
      <c r="E26" s="233">
        <f>D21</f>
        <v>13989.49</v>
      </c>
      <c r="G26" s="74"/>
      <c r="H26" s="236"/>
    </row>
    <row r="27" spans="2:11" ht="13">
      <c r="B27" s="8" t="s">
        <v>17</v>
      </c>
      <c r="C27" s="9" t="s">
        <v>108</v>
      </c>
      <c r="D27" s="407">
        <v>-231.92000000000002</v>
      </c>
      <c r="E27" s="376">
        <v>-74.180000000000007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133.38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132.47999999999999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0.9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231.92000000000002</v>
      </c>
      <c r="E32" s="377">
        <v>207.56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33.869999999999997</v>
      </c>
      <c r="E35" s="379">
        <v>36.56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198.05</v>
      </c>
      <c r="E37" s="379">
        <v>171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244.52</v>
      </c>
      <c r="E40" s="411">
        <v>-4353.2700000000004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13989.49</v>
      </c>
      <c r="E41" s="149">
        <f>E26+E27+E40</f>
        <v>9562.0399999999991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50.179099999999998</v>
      </c>
      <c r="E47" s="283">
        <v>49.352600000000002</v>
      </c>
      <c r="G47" s="72"/>
    </row>
    <row r="48" spans="2:10">
      <c r="B48" s="194" t="s">
        <v>6</v>
      </c>
      <c r="C48" s="195" t="s">
        <v>41</v>
      </c>
      <c r="D48" s="311">
        <v>49.352600000000002</v>
      </c>
      <c r="E48" s="150">
        <v>48.970799999999997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278.54000000000002</v>
      </c>
      <c r="E50" s="75">
        <v>283.45999999999998</v>
      </c>
      <c r="G50" s="180"/>
    </row>
    <row r="51" spans="2:7">
      <c r="B51" s="192" t="s">
        <v>6</v>
      </c>
      <c r="C51" s="193" t="s">
        <v>111</v>
      </c>
      <c r="D51" s="311">
        <v>242.41</v>
      </c>
      <c r="E51" s="75">
        <v>177.7</v>
      </c>
      <c r="G51" s="180"/>
    </row>
    <row r="52" spans="2:7">
      <c r="B52" s="192" t="s">
        <v>8</v>
      </c>
      <c r="C52" s="193" t="s">
        <v>112</v>
      </c>
      <c r="D52" s="311">
        <v>310.81</v>
      </c>
      <c r="E52" s="75">
        <v>283.45999999999998</v>
      </c>
    </row>
    <row r="53" spans="2:7" ht="13.5" customHeight="1" thickBot="1">
      <c r="B53" s="196" t="s">
        <v>9</v>
      </c>
      <c r="C53" s="197" t="s">
        <v>41</v>
      </c>
      <c r="D53" s="309">
        <v>283.45999999999998</v>
      </c>
      <c r="E53" s="267">
        <v>195.26</v>
      </c>
    </row>
    <row r="54" spans="2:7">
      <c r="B54" s="198"/>
      <c r="C54" s="199"/>
      <c r="D54" s="112"/>
      <c r="E54" s="112"/>
    </row>
    <row r="55" spans="2:7" ht="13.5">
      <c r="B55" s="449" t="s">
        <v>62</v>
      </c>
      <c r="C55" s="450"/>
      <c r="D55" s="450"/>
      <c r="E55" s="450"/>
    </row>
    <row r="56" spans="2:7" ht="15.75" customHeight="1" thickBot="1">
      <c r="B56" s="447" t="s">
        <v>113</v>
      </c>
      <c r="C56" s="451"/>
      <c r="D56" s="451"/>
      <c r="E56" s="451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9562.0400000000009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9562.0400000000009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9562.0400000000009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9562.0400000000009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7" right="0.7" top="0.75" bottom="0.75" header="0.3" footer="0.3"/>
  <pageSetup paperSize="9" orientation="portrait" r:id="rId1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200-000000000000}">
  <sheetPr codeName="Arkusz152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5"/>
      <c r="C4" s="145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215</v>
      </c>
      <c r="C6" s="446"/>
      <c r="D6" s="446"/>
      <c r="E6" s="446"/>
    </row>
    <row r="7" spans="2:12" ht="14">
      <c r="B7" s="143"/>
      <c r="C7" s="143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4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261214.99</v>
      </c>
      <c r="E11" s="392">
        <f>SUM(E12:E14)</f>
        <v>94680.43</v>
      </c>
    </row>
    <row r="12" spans="2:12">
      <c r="B12" s="181" t="s">
        <v>4</v>
      </c>
      <c r="C12" s="182" t="s">
        <v>5</v>
      </c>
      <c r="D12" s="393">
        <v>261214.99</v>
      </c>
      <c r="E12" s="394">
        <v>94680.43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261214.99</v>
      </c>
      <c r="E21" s="404">
        <f>E11-E17</f>
        <v>94680.43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267634.78999999998</v>
      </c>
      <c r="E26" s="406">
        <f>D21</f>
        <v>261214.99</v>
      </c>
      <c r="G26" s="74"/>
    </row>
    <row r="27" spans="2:11" ht="13">
      <c r="B27" s="8" t="s">
        <v>17</v>
      </c>
      <c r="C27" s="9" t="s">
        <v>108</v>
      </c>
      <c r="D27" s="407">
        <v>-7633.14</v>
      </c>
      <c r="E27" s="376">
        <v>864.67000000000007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59171.82</v>
      </c>
      <c r="E28" s="377">
        <v>12000.06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11000.39</v>
      </c>
      <c r="E29" s="379">
        <v>12000.06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48171.43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66804.960000000006</v>
      </c>
      <c r="E32" s="377">
        <v>11135.39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749.23</v>
      </c>
      <c r="E35" s="379">
        <v>192.18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5269.58</v>
      </c>
      <c r="E37" s="379">
        <v>2446.0300000000002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60786.15</v>
      </c>
      <c r="E39" s="381">
        <v>8497.18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1213.3399999999999</v>
      </c>
      <c r="E40" s="411">
        <v>-167399.23000000001</v>
      </c>
      <c r="G40" s="74"/>
      <c r="H40" s="257"/>
    </row>
    <row r="41" spans="2:10" ht="13.5" thickBot="1">
      <c r="B41" s="100" t="s">
        <v>37</v>
      </c>
      <c r="C41" s="101" t="s">
        <v>38</v>
      </c>
      <c r="D41" s="412">
        <f>D26+D27+D40</f>
        <v>261214.98999999996</v>
      </c>
      <c r="E41" s="404">
        <f>E26+E27+E40</f>
        <v>94680.43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936.47360000000003</v>
      </c>
      <c r="E47" s="283">
        <v>923.80460000000005</v>
      </c>
      <c r="G47" s="72"/>
    </row>
    <row r="48" spans="2:10">
      <c r="B48" s="194" t="s">
        <v>6</v>
      </c>
      <c r="C48" s="195" t="s">
        <v>41</v>
      </c>
      <c r="D48" s="311">
        <v>923.80460000000005</v>
      </c>
      <c r="E48" s="150">
        <v>947.84690000000001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285.79000000000002</v>
      </c>
      <c r="E50" s="75">
        <v>282.76</v>
      </c>
      <c r="G50" s="180"/>
    </row>
    <row r="51" spans="2:7">
      <c r="B51" s="192" t="s">
        <v>6</v>
      </c>
      <c r="C51" s="193" t="s">
        <v>111</v>
      </c>
      <c r="D51" s="311">
        <v>215.48</v>
      </c>
      <c r="E51" s="75">
        <v>94.27</v>
      </c>
      <c r="G51" s="180"/>
    </row>
    <row r="52" spans="2:7">
      <c r="B52" s="192" t="s">
        <v>8</v>
      </c>
      <c r="C52" s="193" t="s">
        <v>112</v>
      </c>
      <c r="D52" s="311">
        <v>348.23</v>
      </c>
      <c r="E52" s="75">
        <v>282.76</v>
      </c>
    </row>
    <row r="53" spans="2:7" ht="12.75" customHeight="1" thickBot="1">
      <c r="B53" s="196" t="s">
        <v>9</v>
      </c>
      <c r="C53" s="197" t="s">
        <v>41</v>
      </c>
      <c r="D53" s="309">
        <v>282.76</v>
      </c>
      <c r="E53" s="267">
        <v>99.89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94680.43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94680.43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94680.43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94680.43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r:id="rId1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300-000000000000}">
  <sheetPr codeName="Arkusz15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8"/>
      <c r="C4" s="148"/>
      <c r="D4" s="148"/>
      <c r="E4" s="148"/>
      <c r="H4" s="161"/>
      <c r="I4" s="161"/>
      <c r="J4" s="164"/>
    </row>
    <row r="5" spans="2:12" ht="14">
      <c r="B5" s="445" t="s">
        <v>1</v>
      </c>
      <c r="C5" s="445"/>
      <c r="D5" s="445"/>
      <c r="E5" s="445"/>
    </row>
    <row r="6" spans="2:12" ht="14">
      <c r="B6" s="446" t="s">
        <v>216</v>
      </c>
      <c r="C6" s="446"/>
      <c r="D6" s="446"/>
      <c r="E6" s="446"/>
    </row>
    <row r="7" spans="2:12" ht="14">
      <c r="B7" s="171"/>
      <c r="C7" s="171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72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16629.37</v>
      </c>
      <c r="E11" s="392">
        <f>SUM(E12:E14)</f>
        <v>12192.82</v>
      </c>
    </row>
    <row r="12" spans="2:12">
      <c r="B12" s="181" t="s">
        <v>4</v>
      </c>
      <c r="C12" s="182" t="s">
        <v>5</v>
      </c>
      <c r="D12" s="393">
        <v>16629.37</v>
      </c>
      <c r="E12" s="394">
        <v>12192.82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16629.37</v>
      </c>
      <c r="E21" s="404">
        <f>E11-E17</f>
        <v>12192.82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16395.84</v>
      </c>
      <c r="E26" s="233">
        <f>D21</f>
        <v>16629.37</v>
      </c>
      <c r="G26" s="74"/>
    </row>
    <row r="27" spans="2:11" ht="13">
      <c r="B27" s="8" t="s">
        <v>17</v>
      </c>
      <c r="C27" s="9" t="s">
        <v>108</v>
      </c>
      <c r="D27" s="407">
        <v>-334.11</v>
      </c>
      <c r="E27" s="376">
        <v>-45.12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176.74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176.74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334.11</v>
      </c>
      <c r="E32" s="377">
        <v>221.86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49.11</v>
      </c>
      <c r="E35" s="379">
        <v>39.42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285</v>
      </c>
      <c r="E37" s="379">
        <v>182.44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567.64</v>
      </c>
      <c r="E40" s="411">
        <v>-4391.43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16629.37</v>
      </c>
      <c r="E41" s="149">
        <f>E26+E27+E40</f>
        <v>12192.82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56.7605</v>
      </c>
      <c r="E47" s="283">
        <v>55.637099999999997</v>
      </c>
      <c r="G47" s="72"/>
    </row>
    <row r="48" spans="2:10">
      <c r="B48" s="194" t="s">
        <v>6</v>
      </c>
      <c r="C48" s="195" t="s">
        <v>41</v>
      </c>
      <c r="D48" s="311">
        <v>55.637099999999997</v>
      </c>
      <c r="E48" s="150">
        <v>55.409300000000002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288.86</v>
      </c>
      <c r="E50" s="75">
        <v>298.89</v>
      </c>
      <c r="G50" s="180"/>
    </row>
    <row r="51" spans="2:7">
      <c r="B51" s="192" t="s">
        <v>6</v>
      </c>
      <c r="C51" s="193" t="s">
        <v>111</v>
      </c>
      <c r="D51" s="311">
        <v>263.07</v>
      </c>
      <c r="E51" s="75">
        <v>198.13</v>
      </c>
      <c r="G51" s="180"/>
    </row>
    <row r="52" spans="2:7">
      <c r="B52" s="192" t="s">
        <v>8</v>
      </c>
      <c r="C52" s="193" t="s">
        <v>112</v>
      </c>
      <c r="D52" s="311">
        <v>326.16000000000003</v>
      </c>
      <c r="E52" s="75">
        <v>299.66000000000003</v>
      </c>
    </row>
    <row r="53" spans="2:7" ht="13" thickBot="1">
      <c r="B53" s="196" t="s">
        <v>9</v>
      </c>
      <c r="C53" s="197" t="s">
        <v>41</v>
      </c>
      <c r="D53" s="309">
        <v>298.89</v>
      </c>
      <c r="E53" s="267">
        <v>220.05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12192.82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12192.82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12192.82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12192.82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6:E56"/>
    <mergeCell ref="B57:C57"/>
    <mergeCell ref="B21:C21"/>
    <mergeCell ref="B23:E23"/>
    <mergeCell ref="B24:E24"/>
    <mergeCell ref="B43:E43"/>
    <mergeCell ref="B44:E44"/>
    <mergeCell ref="B55:E55"/>
    <mergeCell ref="B9:E9"/>
    <mergeCell ref="B2:E2"/>
    <mergeCell ref="B3:E3"/>
    <mergeCell ref="B5:E5"/>
    <mergeCell ref="B6:E6"/>
    <mergeCell ref="B8:E8"/>
  </mergeCells>
  <pageMargins left="0.7" right="0.7" top="0.75" bottom="0.75" header="0.3" footer="0.3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400-000000000000}">
  <sheetPr codeName="Arkusz15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5"/>
      <c r="C4" s="145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217</v>
      </c>
      <c r="C6" s="446"/>
      <c r="D6" s="446"/>
      <c r="E6" s="446"/>
    </row>
    <row r="7" spans="2:12" ht="14">
      <c r="B7" s="143"/>
      <c r="C7" s="143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4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1385623.62</v>
      </c>
      <c r="E11" s="392">
        <f>SUM(E12:E14)</f>
        <v>1065552.79</v>
      </c>
    </row>
    <row r="12" spans="2:12">
      <c r="B12" s="181" t="s">
        <v>4</v>
      </c>
      <c r="C12" s="182" t="s">
        <v>5</v>
      </c>
      <c r="D12" s="393">
        <v>1385623.62</v>
      </c>
      <c r="E12" s="394">
        <v>1065552.79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1385623.62</v>
      </c>
      <c r="E21" s="404">
        <f>E11-E17</f>
        <v>1065552.79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4296499.2699999996</v>
      </c>
      <c r="E26" s="233">
        <f>D21</f>
        <v>1385623.62</v>
      </c>
      <c r="G26" s="74"/>
    </row>
    <row r="27" spans="2:11" ht="13">
      <c r="B27" s="8" t="s">
        <v>17</v>
      </c>
      <c r="C27" s="9" t="s">
        <v>108</v>
      </c>
      <c r="D27" s="407">
        <v>-2707407.77</v>
      </c>
      <c r="E27" s="376">
        <v>-268279.05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2707407.77</v>
      </c>
      <c r="E32" s="377">
        <v>268279.05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2646112.7999999998</v>
      </c>
      <c r="E33" s="379">
        <v>105825.31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132643.15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12805.75</v>
      </c>
      <c r="E35" s="379">
        <v>10071.84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48489.22</v>
      </c>
      <c r="E37" s="379">
        <v>19738.75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-203467.88</v>
      </c>
      <c r="E40" s="411">
        <v>-51791.78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1385623.6199999996</v>
      </c>
      <c r="E41" s="149">
        <f>E26+E27+E40</f>
        <v>1065552.79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319204.99800000002</v>
      </c>
      <c r="E47" s="283">
        <v>109448.943</v>
      </c>
      <c r="G47" s="72"/>
    </row>
    <row r="48" spans="2:10">
      <c r="B48" s="194" t="s">
        <v>6</v>
      </c>
      <c r="C48" s="195" t="s">
        <v>41</v>
      </c>
      <c r="D48" s="311">
        <v>109448.943</v>
      </c>
      <c r="E48" s="150">
        <v>86842.118000000002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13.46</v>
      </c>
      <c r="E50" s="75">
        <v>12.66</v>
      </c>
      <c r="G50" s="180"/>
    </row>
    <row r="51" spans="2:7">
      <c r="B51" s="192" t="s">
        <v>6</v>
      </c>
      <c r="C51" s="193" t="s">
        <v>111</v>
      </c>
      <c r="D51" s="311">
        <v>12.49</v>
      </c>
      <c r="E51" s="75">
        <v>11.11</v>
      </c>
      <c r="G51" s="180"/>
    </row>
    <row r="52" spans="2:7">
      <c r="B52" s="192" t="s">
        <v>8</v>
      </c>
      <c r="C52" s="193" t="s">
        <v>112</v>
      </c>
      <c r="D52" s="311">
        <v>13.49</v>
      </c>
      <c r="E52" s="75">
        <v>13.040000000000001</v>
      </c>
    </row>
    <row r="53" spans="2:7" ht="14.25" customHeight="1" thickBot="1">
      <c r="B53" s="196" t="s">
        <v>9</v>
      </c>
      <c r="C53" s="197" t="s">
        <v>41</v>
      </c>
      <c r="D53" s="309">
        <v>12.66</v>
      </c>
      <c r="E53" s="267">
        <v>12.27</v>
      </c>
    </row>
    <row r="54" spans="2:7">
      <c r="B54" s="198"/>
      <c r="C54" s="199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1065552.79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1065552.79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1065552.79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1065552.79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500-000000000000}">
  <sheetPr codeName="Arkusz158"/>
  <dimension ref="A1:L81"/>
  <sheetViews>
    <sheetView zoomScale="80" zoomScaleNormal="80" workbookViewId="0">
      <selection activeCell="A18" sqref="A18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4.7265625" customWidth="1"/>
    <col min="11" max="11" width="16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5"/>
      <c r="C4" s="145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218</v>
      </c>
      <c r="C6" s="446"/>
      <c r="D6" s="446"/>
      <c r="E6" s="446"/>
    </row>
    <row r="7" spans="2:12" ht="14">
      <c r="B7" s="143"/>
      <c r="C7" s="143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4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5912773.4900000002</v>
      </c>
      <c r="E11" s="392">
        <f>SUM(E12:E14)</f>
        <v>3079566.9</v>
      </c>
    </row>
    <row r="12" spans="2:12">
      <c r="B12" s="181" t="s">
        <v>4</v>
      </c>
      <c r="C12" s="182" t="s">
        <v>5</v>
      </c>
      <c r="D12" s="393">
        <v>5912773.4900000002</v>
      </c>
      <c r="E12" s="394">
        <v>3079566.9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5912773.4900000002</v>
      </c>
      <c r="E21" s="404">
        <f>E11-E17</f>
        <v>3079566.9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6421943.7999999998</v>
      </c>
      <c r="E26" s="233">
        <f>D21</f>
        <v>5912773.4900000002</v>
      </c>
      <c r="G26" s="74"/>
    </row>
    <row r="27" spans="2:11" ht="13">
      <c r="B27" s="8" t="s">
        <v>17</v>
      </c>
      <c r="C27" s="9" t="s">
        <v>108</v>
      </c>
      <c r="D27" s="407">
        <v>-151700.67000000001</v>
      </c>
      <c r="E27" s="376">
        <v>-2259745.5599999996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2.2999999999999998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2.2999999999999998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151702.97</v>
      </c>
      <c r="E32" s="377">
        <v>2259745.5599999996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26973.96</v>
      </c>
      <c r="E33" s="379">
        <v>1660844.3399999999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2525.61</v>
      </c>
      <c r="E34" s="379">
        <v>126351.99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23458.05</v>
      </c>
      <c r="E35" s="379">
        <v>30162.06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98745.35</v>
      </c>
      <c r="E37" s="379">
        <v>50704.73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391682.43999999994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-357469.64</v>
      </c>
      <c r="E40" s="411">
        <v>-573461.03</v>
      </c>
      <c r="G40" s="74"/>
    </row>
    <row r="41" spans="2:10" ht="13.5" thickBot="1">
      <c r="B41" s="100" t="s">
        <v>37</v>
      </c>
      <c r="C41" s="101" t="s">
        <v>38</v>
      </c>
      <c r="D41" s="307">
        <f>D26+D27+D40</f>
        <v>5912773.4900000002</v>
      </c>
      <c r="E41" s="149">
        <f>E26+E27+E40</f>
        <v>3079566.9000000004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79058.769</v>
      </c>
      <c r="E47" s="283">
        <v>77139.902000000002</v>
      </c>
      <c r="G47" s="72"/>
      <c r="H47" s="160"/>
    </row>
    <row r="48" spans="2:10">
      <c r="B48" s="194" t="s">
        <v>6</v>
      </c>
      <c r="C48" s="195" t="s">
        <v>41</v>
      </c>
      <c r="D48" s="311">
        <v>77139.902000000002</v>
      </c>
      <c r="E48" s="150">
        <v>45075.627999999997</v>
      </c>
      <c r="G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81.23</v>
      </c>
      <c r="E50" s="75">
        <v>76.650000000000006</v>
      </c>
      <c r="G50" s="180"/>
    </row>
    <row r="51" spans="2:7">
      <c r="B51" s="192" t="s">
        <v>6</v>
      </c>
      <c r="C51" s="193" t="s">
        <v>111</v>
      </c>
      <c r="D51" s="311">
        <v>75.38</v>
      </c>
      <c r="E51" s="75">
        <v>60.26</v>
      </c>
      <c r="G51" s="180"/>
    </row>
    <row r="52" spans="2:7">
      <c r="B52" s="192" t="s">
        <v>8</v>
      </c>
      <c r="C52" s="193" t="s">
        <v>112</v>
      </c>
      <c r="D52" s="311">
        <v>81.67</v>
      </c>
      <c r="E52" s="75">
        <v>77.69</v>
      </c>
    </row>
    <row r="53" spans="2:7" ht="14.25" customHeight="1" thickBot="1">
      <c r="B53" s="196" t="s">
        <v>9</v>
      </c>
      <c r="C53" s="197" t="s">
        <v>41</v>
      </c>
      <c r="D53" s="309">
        <v>76.650000000000006</v>
      </c>
      <c r="E53" s="267">
        <v>68.319999999999993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3079566.9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3079566.9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3079566.9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3079566.9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600-000000000000}">
  <sheetPr codeName="Arkusz15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5.17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5"/>
      <c r="C4" s="145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243</v>
      </c>
      <c r="C6" s="446"/>
      <c r="D6" s="446"/>
      <c r="E6" s="446"/>
    </row>
    <row r="7" spans="2:12" ht="14">
      <c r="B7" s="143"/>
      <c r="C7" s="143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4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16046.34</v>
      </c>
      <c r="E11" s="392">
        <f>SUM(E12:E14)</f>
        <v>10348.59</v>
      </c>
    </row>
    <row r="12" spans="2:12">
      <c r="B12" s="181" t="s">
        <v>4</v>
      </c>
      <c r="C12" s="182" t="s">
        <v>5</v>
      </c>
      <c r="D12" s="393">
        <v>16046.34</v>
      </c>
      <c r="E12" s="394">
        <v>10348.59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16046.34</v>
      </c>
      <c r="E21" s="404">
        <f>E11-E17</f>
        <v>10348.59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29070.05</v>
      </c>
      <c r="E26" s="233">
        <f>D21</f>
        <v>16046.34</v>
      </c>
      <c r="G26" s="74"/>
    </row>
    <row r="27" spans="2:11" ht="13">
      <c r="B27" s="8" t="s">
        <v>17</v>
      </c>
      <c r="C27" s="9" t="s">
        <v>108</v>
      </c>
      <c r="D27" s="407">
        <v>-10058.61</v>
      </c>
      <c r="E27" s="376">
        <v>-7606.2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10058.61</v>
      </c>
      <c r="E32" s="377">
        <v>7606.2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9692.0500000000011</v>
      </c>
      <c r="E33" s="379">
        <v>7203.74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32.33</v>
      </c>
      <c r="E35" s="379">
        <v>37.36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334.23</v>
      </c>
      <c r="E37" s="379">
        <v>365.1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-2965.1</v>
      </c>
      <c r="E40" s="411">
        <v>1908.45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16046.339999999998</v>
      </c>
      <c r="E41" s="149">
        <f>E26+E27+E40</f>
        <v>10348.59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4117.5709999999999</v>
      </c>
      <c r="E47" s="283">
        <v>2696.864</v>
      </c>
      <c r="G47" s="72"/>
    </row>
    <row r="48" spans="2:10">
      <c r="B48" s="194" t="s">
        <v>6</v>
      </c>
      <c r="C48" s="195" t="s">
        <v>41</v>
      </c>
      <c r="D48" s="311">
        <v>2696.864</v>
      </c>
      <c r="E48" s="150">
        <v>1619.498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7.06</v>
      </c>
      <c r="E50" s="75">
        <v>5.95</v>
      </c>
      <c r="G50" s="180"/>
    </row>
    <row r="51" spans="2:7">
      <c r="B51" s="192" t="s">
        <v>6</v>
      </c>
      <c r="C51" s="193" t="s">
        <v>111</v>
      </c>
      <c r="D51" s="311">
        <v>5.67</v>
      </c>
      <c r="E51" s="75">
        <v>5.58</v>
      </c>
      <c r="G51" s="180"/>
    </row>
    <row r="52" spans="2:7">
      <c r="B52" s="192" t="s">
        <v>8</v>
      </c>
      <c r="C52" s="193" t="s">
        <v>112</v>
      </c>
      <c r="D52" s="311">
        <v>7.76</v>
      </c>
      <c r="E52" s="75">
        <v>7.91</v>
      </c>
    </row>
    <row r="53" spans="2:7" ht="14.25" customHeight="1" thickBot="1">
      <c r="B53" s="196" t="s">
        <v>9</v>
      </c>
      <c r="C53" s="197" t="s">
        <v>41</v>
      </c>
      <c r="D53" s="309">
        <v>5.95</v>
      </c>
      <c r="E53" s="267">
        <v>6.39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10348.59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10348.59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10348.59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v>0</v>
      </c>
      <c r="E75" s="79">
        <v>0</v>
      </c>
    </row>
    <row r="76" spans="2:5">
      <c r="B76" s="103" t="s">
        <v>6</v>
      </c>
      <c r="C76" s="14" t="s">
        <v>116</v>
      </c>
      <c r="D76" s="78">
        <f>D74</f>
        <v>10348.59</v>
      </c>
      <c r="E76" s="79">
        <f>E74</f>
        <v>1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700-000000000000}">
  <sheetPr codeName="Arkusz160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5"/>
      <c r="C4" s="145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244</v>
      </c>
      <c r="C6" s="446"/>
      <c r="D6" s="446"/>
      <c r="E6" s="446"/>
    </row>
    <row r="7" spans="2:12" ht="14">
      <c r="B7" s="143"/>
      <c r="C7" s="143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4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169961.51</v>
      </c>
      <c r="E11" s="392">
        <f>SUM(E12:E14)</f>
        <v>101664.35</v>
      </c>
    </row>
    <row r="12" spans="2:12">
      <c r="B12" s="181" t="s">
        <v>4</v>
      </c>
      <c r="C12" s="182" t="s">
        <v>5</v>
      </c>
      <c r="D12" s="393">
        <v>169961.51</v>
      </c>
      <c r="E12" s="394">
        <v>101664.35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169961.51</v>
      </c>
      <c r="E21" s="404">
        <f>E11-E17</f>
        <v>101664.35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156173.26</v>
      </c>
      <c r="E26" s="233">
        <f>D21</f>
        <v>169961.51</v>
      </c>
      <c r="G26" s="74"/>
      <c r="H26" s="236"/>
    </row>
    <row r="27" spans="2:11" ht="13">
      <c r="B27" s="8" t="s">
        <v>17</v>
      </c>
      <c r="C27" s="9" t="s">
        <v>108</v>
      </c>
      <c r="D27" s="407">
        <v>-16073.78</v>
      </c>
      <c r="E27" s="376">
        <v>-8984.98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16073.78</v>
      </c>
      <c r="E32" s="377">
        <v>8984.98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13224.86</v>
      </c>
      <c r="E33" s="379">
        <v>6738.4800000000005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505</v>
      </c>
      <c r="E35" s="379">
        <v>509.11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2343.92</v>
      </c>
      <c r="E37" s="379">
        <v>1737.39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29862.03</v>
      </c>
      <c r="E40" s="411">
        <v>-59312.18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169961.51</v>
      </c>
      <c r="E41" s="149">
        <f>E26+E27+E40</f>
        <v>101664.35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  <c r="H42" s="236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819.89319999999998</v>
      </c>
      <c r="E47" s="283">
        <v>743.13109999999995</v>
      </c>
      <c r="G47" s="72"/>
    </row>
    <row r="48" spans="2:10">
      <c r="B48" s="194" t="s">
        <v>6</v>
      </c>
      <c r="C48" s="195" t="s">
        <v>41</v>
      </c>
      <c r="D48" s="311">
        <v>743.13109999999995</v>
      </c>
      <c r="E48" s="150">
        <v>689.20309999999995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190.48</v>
      </c>
      <c r="E50" s="75">
        <v>228.71</v>
      </c>
      <c r="G50" s="180"/>
    </row>
    <row r="51" spans="2:7">
      <c r="B51" s="192" t="s">
        <v>6</v>
      </c>
      <c r="C51" s="193" t="s">
        <v>111</v>
      </c>
      <c r="D51" s="311">
        <v>184.08</v>
      </c>
      <c r="E51" s="75">
        <v>137.72</v>
      </c>
      <c r="G51" s="180"/>
    </row>
    <row r="52" spans="2:7">
      <c r="B52" s="192" t="s">
        <v>8</v>
      </c>
      <c r="C52" s="193" t="s">
        <v>112</v>
      </c>
      <c r="D52" s="311">
        <v>238.33</v>
      </c>
      <c r="E52" s="75">
        <v>228.71</v>
      </c>
    </row>
    <row r="53" spans="2:7" ht="14.25" customHeight="1" thickBot="1">
      <c r="B53" s="196" t="s">
        <v>9</v>
      </c>
      <c r="C53" s="197" t="s">
        <v>41</v>
      </c>
      <c r="D53" s="309">
        <v>228.71</v>
      </c>
      <c r="E53" s="267">
        <v>147.51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101664.35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101664.35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101664.35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101664.35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800-000000000000}">
  <sheetPr codeName="Arkusz161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.7265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5"/>
      <c r="C4" s="145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227</v>
      </c>
      <c r="C6" s="446"/>
      <c r="D6" s="446"/>
      <c r="E6" s="446"/>
    </row>
    <row r="7" spans="2:12" ht="14">
      <c r="B7" s="143"/>
      <c r="C7" s="143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4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129" t="s">
        <v>106</v>
      </c>
      <c r="D11" s="391">
        <v>142561.57</v>
      </c>
      <c r="E11" s="392">
        <f>SUM(E12:E14)</f>
        <v>73931.850000000006</v>
      </c>
    </row>
    <row r="12" spans="2:12">
      <c r="B12" s="181" t="s">
        <v>4</v>
      </c>
      <c r="C12" s="182" t="s">
        <v>5</v>
      </c>
      <c r="D12" s="393">
        <v>142561.57</v>
      </c>
      <c r="E12" s="394">
        <v>73931.850000000006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142561.57</v>
      </c>
      <c r="E21" s="404">
        <f>E11-E17</f>
        <v>73931.850000000006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126405.20000000001</v>
      </c>
      <c r="E26" s="233">
        <f>D21</f>
        <v>142561.57</v>
      </c>
      <c r="G26" s="74"/>
      <c r="H26" s="236"/>
    </row>
    <row r="27" spans="2:11" ht="13">
      <c r="B27" s="8" t="s">
        <v>17</v>
      </c>
      <c r="C27" s="9" t="s">
        <v>108</v>
      </c>
      <c r="D27" s="407">
        <v>-11520.64</v>
      </c>
      <c r="E27" s="376">
        <v>-38044.110000000008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32533.270000000004</v>
      </c>
      <c r="E28" s="377">
        <v>5456.49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6597.42</v>
      </c>
      <c r="E29" s="379">
        <v>5456.49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25935.850000000002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44053.91</v>
      </c>
      <c r="E32" s="377">
        <v>43500.600000000006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32770.340000000004</v>
      </c>
      <c r="E33" s="379">
        <v>34677.870000000003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538.46</v>
      </c>
      <c r="E35" s="379">
        <v>465.42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1794.68</v>
      </c>
      <c r="E37" s="379">
        <v>1058.83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8950.43</v>
      </c>
      <c r="E39" s="381">
        <v>7298.4800000000005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27677.01</v>
      </c>
      <c r="E40" s="411">
        <v>-30585.61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142561.57</v>
      </c>
      <c r="E41" s="149">
        <f>E26+E27+E40</f>
        <v>73931.849999999991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  <c r="H42" s="236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1077.3476000000001</v>
      </c>
      <c r="E47" s="283">
        <v>993.04520000000002</v>
      </c>
      <c r="G47" s="72"/>
      <c r="H47" s="160"/>
    </row>
    <row r="48" spans="2:10">
      <c r="B48" s="194" t="s">
        <v>6</v>
      </c>
      <c r="C48" s="195" t="s">
        <v>41</v>
      </c>
      <c r="D48" s="311">
        <v>993.04520000000002</v>
      </c>
      <c r="E48" s="150">
        <v>655.94759999999997</v>
      </c>
      <c r="G48" s="160"/>
    </row>
    <row r="49" spans="2:8" ht="13">
      <c r="B49" s="121" t="s">
        <v>23</v>
      </c>
      <c r="C49" s="125" t="s">
        <v>110</v>
      </c>
      <c r="D49" s="312"/>
      <c r="E49" s="126"/>
      <c r="H49" s="153"/>
    </row>
    <row r="50" spans="2:8">
      <c r="B50" s="192" t="s">
        <v>4</v>
      </c>
      <c r="C50" s="193" t="s">
        <v>40</v>
      </c>
      <c r="D50" s="311">
        <v>117.33</v>
      </c>
      <c r="E50" s="75">
        <v>143.56</v>
      </c>
      <c r="G50" s="180"/>
    </row>
    <row r="51" spans="2:8">
      <c r="B51" s="192" t="s">
        <v>6</v>
      </c>
      <c r="C51" s="193" t="s">
        <v>111</v>
      </c>
      <c r="D51" s="311">
        <v>117.33</v>
      </c>
      <c r="E51" s="75">
        <v>100.78</v>
      </c>
      <c r="G51" s="180"/>
    </row>
    <row r="52" spans="2:8">
      <c r="B52" s="192" t="s">
        <v>8</v>
      </c>
      <c r="C52" s="193" t="s">
        <v>112</v>
      </c>
      <c r="D52" s="311">
        <v>153.63</v>
      </c>
      <c r="E52" s="75">
        <v>150.02000000000001</v>
      </c>
    </row>
    <row r="53" spans="2:8" ht="13.5" customHeight="1" thickBot="1">
      <c r="B53" s="196" t="s">
        <v>9</v>
      </c>
      <c r="C53" s="197" t="s">
        <v>41</v>
      </c>
      <c r="D53" s="309">
        <v>143.56</v>
      </c>
      <c r="E53" s="267">
        <v>112.71</v>
      </c>
    </row>
    <row r="54" spans="2:8">
      <c r="B54" s="110"/>
      <c r="C54" s="111"/>
      <c r="D54" s="112"/>
      <c r="E54" s="112"/>
    </row>
    <row r="55" spans="2:8" ht="13.5">
      <c r="B55" s="449" t="s">
        <v>62</v>
      </c>
      <c r="C55" s="454"/>
      <c r="D55" s="454"/>
      <c r="E55" s="454"/>
    </row>
    <row r="56" spans="2:8" ht="15.75" customHeight="1" thickBot="1">
      <c r="B56" s="447" t="s">
        <v>113</v>
      </c>
      <c r="C56" s="455"/>
      <c r="D56" s="455"/>
      <c r="E56" s="455"/>
    </row>
    <row r="57" spans="2:8" ht="21.5" thickBot="1">
      <c r="B57" s="442" t="s">
        <v>42</v>
      </c>
      <c r="C57" s="443"/>
      <c r="D57" s="17" t="s">
        <v>119</v>
      </c>
      <c r="E57" s="18" t="s">
        <v>114</v>
      </c>
    </row>
    <row r="58" spans="2:8" ht="13">
      <c r="B58" s="19" t="s">
        <v>18</v>
      </c>
      <c r="C58" s="127" t="s">
        <v>43</v>
      </c>
      <c r="D58" s="128">
        <f>D64</f>
        <v>73931.850000000006</v>
      </c>
      <c r="E58" s="30">
        <f>D58/E21</f>
        <v>1</v>
      </c>
    </row>
    <row r="59" spans="2:8" ht="25">
      <c r="B59" s="124" t="s">
        <v>4</v>
      </c>
      <c r="C59" s="21" t="s">
        <v>44</v>
      </c>
      <c r="D59" s="80">
        <v>0</v>
      </c>
      <c r="E59" s="81">
        <v>0</v>
      </c>
    </row>
    <row r="60" spans="2:8" ht="25">
      <c r="B60" s="103" t="s">
        <v>6</v>
      </c>
      <c r="C60" s="14" t="s">
        <v>45</v>
      </c>
      <c r="D60" s="78">
        <v>0</v>
      </c>
      <c r="E60" s="79">
        <v>0</v>
      </c>
    </row>
    <row r="61" spans="2:8">
      <c r="B61" s="103" t="s">
        <v>8</v>
      </c>
      <c r="C61" s="14" t="s">
        <v>46</v>
      </c>
      <c r="D61" s="78">
        <v>0</v>
      </c>
      <c r="E61" s="79">
        <v>0</v>
      </c>
    </row>
    <row r="62" spans="2:8">
      <c r="B62" s="103" t="s">
        <v>9</v>
      </c>
      <c r="C62" s="14" t="s">
        <v>47</v>
      </c>
      <c r="D62" s="78">
        <v>0</v>
      </c>
      <c r="E62" s="79">
        <v>0</v>
      </c>
    </row>
    <row r="63" spans="2:8">
      <c r="B63" s="103" t="s">
        <v>29</v>
      </c>
      <c r="C63" s="14" t="s">
        <v>48</v>
      </c>
      <c r="D63" s="78">
        <v>0</v>
      </c>
      <c r="E63" s="79">
        <v>0</v>
      </c>
    </row>
    <row r="64" spans="2:8">
      <c r="B64" s="124" t="s">
        <v>31</v>
      </c>
      <c r="C64" s="21" t="s">
        <v>49</v>
      </c>
      <c r="D64" s="80">
        <f>E12</f>
        <v>73931.850000000006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f>E17</f>
        <v>0</v>
      </c>
      <c r="E73" s="25">
        <f>D73/E21</f>
        <v>0</v>
      </c>
    </row>
    <row r="74" spans="2:5" ht="13">
      <c r="B74" s="131" t="s">
        <v>64</v>
      </c>
      <c r="C74" s="122" t="s">
        <v>66</v>
      </c>
      <c r="D74" s="123">
        <f>D75</f>
        <v>73931.850000000006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D58-D73</f>
        <v>73931.850000000006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  <pageSetup paperSize="9" orientation="portrait" horizontalDpi="90" verticalDpi="90" r:id="rId1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900-000000000000}">
  <sheetPr codeName="Arkusz162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45312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259</v>
      </c>
      <c r="C6" s="446"/>
      <c r="D6" s="446"/>
      <c r="E6" s="446"/>
    </row>
    <row r="7" spans="2:12" ht="14">
      <c r="B7" s="146"/>
      <c r="C7" s="146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7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27198.52</v>
      </c>
      <c r="E11" s="392">
        <f>SUM(E12:E14)</f>
        <v>14053.74</v>
      </c>
    </row>
    <row r="12" spans="2:12">
      <c r="B12" s="181" t="s">
        <v>4</v>
      </c>
      <c r="C12" s="182" t="s">
        <v>5</v>
      </c>
      <c r="D12" s="393">
        <v>27198.52</v>
      </c>
      <c r="E12" s="394">
        <v>14053.74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27198.52</v>
      </c>
      <c r="E21" s="404">
        <f>E11-E17</f>
        <v>14053.74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163"/>
      <c r="H22" s="161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33796.310000000005</v>
      </c>
      <c r="E26" s="233">
        <f>D21</f>
        <v>27198.52</v>
      </c>
      <c r="G26" s="74"/>
    </row>
    <row r="27" spans="2:11" ht="13">
      <c r="B27" s="8" t="s">
        <v>17</v>
      </c>
      <c r="C27" s="9" t="s">
        <v>108</v>
      </c>
      <c r="D27" s="407">
        <v>-9423.9700000000012</v>
      </c>
      <c r="E27" s="376">
        <v>2396.4699999999998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14598.34</v>
      </c>
      <c r="E28" s="377">
        <v>3528.22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1779.56</v>
      </c>
      <c r="E29" s="379">
        <v>1720.77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12818.78</v>
      </c>
      <c r="E31" s="379">
        <v>1807.4499999999998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24022.31</v>
      </c>
      <c r="E32" s="377">
        <v>1131.75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14778.23</v>
      </c>
      <c r="E33" s="379">
        <v>643.56000000000006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444.27</v>
      </c>
      <c r="E35" s="379">
        <v>348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312.93</v>
      </c>
      <c r="E37" s="379">
        <v>140.19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8486.880000000001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2826.18</v>
      </c>
      <c r="E40" s="411">
        <v>-15541.25</v>
      </c>
      <c r="G40" s="74"/>
    </row>
    <row r="41" spans="2:10" ht="13.5" thickBot="1">
      <c r="B41" s="100" t="s">
        <v>37</v>
      </c>
      <c r="C41" s="101" t="s">
        <v>38</v>
      </c>
      <c r="D41" s="307">
        <f>D26+D27+D40</f>
        <v>27198.520000000004</v>
      </c>
      <c r="E41" s="149">
        <f>E26+E27+E40</f>
        <v>14053.740000000002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259.63210000000004</v>
      </c>
      <c r="E47" s="283">
        <v>185.36439999999999</v>
      </c>
      <c r="G47" s="72"/>
      <c r="H47" s="160"/>
    </row>
    <row r="48" spans="2:10">
      <c r="B48" s="194" t="s">
        <v>6</v>
      </c>
      <c r="C48" s="195" t="s">
        <v>41</v>
      </c>
      <c r="D48" s="311">
        <v>185.36439999999999</v>
      </c>
      <c r="E48" s="150">
        <v>210.00810000000001</v>
      </c>
      <c r="G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130.16999999999999</v>
      </c>
      <c r="E50" s="75">
        <v>146.72999999999999</v>
      </c>
      <c r="G50" s="180"/>
    </row>
    <row r="51" spans="2:7">
      <c r="B51" s="192" t="s">
        <v>6</v>
      </c>
      <c r="C51" s="193" t="s">
        <v>111</v>
      </c>
      <c r="D51" s="311">
        <v>129.69</v>
      </c>
      <c r="E51" s="75">
        <v>61.5</v>
      </c>
      <c r="G51" s="180"/>
    </row>
    <row r="52" spans="2:7">
      <c r="B52" s="192" t="s">
        <v>8</v>
      </c>
      <c r="C52" s="193" t="s">
        <v>112</v>
      </c>
      <c r="D52" s="311">
        <v>156.71</v>
      </c>
      <c r="E52" s="75">
        <v>151.94</v>
      </c>
    </row>
    <row r="53" spans="2:7" ht="13.5" customHeight="1" thickBot="1">
      <c r="B53" s="196" t="s">
        <v>9</v>
      </c>
      <c r="C53" s="197" t="s">
        <v>41</v>
      </c>
      <c r="D53" s="309">
        <v>146.72999999999999</v>
      </c>
      <c r="E53" s="267">
        <v>66.92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14053.74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14053.74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14053.74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14053.74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1" right="0.75" top="0.56999999999999995" bottom="0.55000000000000004" header="0.5" footer="0.5"/>
  <pageSetup paperSize="9" scale="70" orientation="portrait" r:id="rId1"/>
  <headerFooter alignWithMargins="0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A00-000000000000}">
  <sheetPr codeName="Arkusz163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8"/>
      <c r="C4" s="14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228</v>
      </c>
      <c r="C6" s="446"/>
      <c r="D6" s="446"/>
      <c r="E6" s="446"/>
    </row>
    <row r="7" spans="2:12" ht="14">
      <c r="B7" s="146"/>
      <c r="C7" s="146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7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71673.350000000006</v>
      </c>
      <c r="E11" s="392">
        <f>SUM(E12:E14)</f>
        <v>57281.87</v>
      </c>
    </row>
    <row r="12" spans="2:12">
      <c r="B12" s="181" t="s">
        <v>4</v>
      </c>
      <c r="C12" s="182" t="s">
        <v>5</v>
      </c>
      <c r="D12" s="393">
        <v>71673.350000000006</v>
      </c>
      <c r="E12" s="394">
        <v>57281.87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71673.350000000006</v>
      </c>
      <c r="E21" s="404">
        <f>E11-E17</f>
        <v>57281.87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62760.02</v>
      </c>
      <c r="E26" s="233">
        <f>D21</f>
        <v>71673.350000000006</v>
      </c>
      <c r="G26" s="74"/>
      <c r="H26" s="236"/>
    </row>
    <row r="27" spans="2:11" ht="13">
      <c r="B27" s="8" t="s">
        <v>17</v>
      </c>
      <c r="C27" s="9" t="s">
        <v>108</v>
      </c>
      <c r="D27" s="407">
        <v>-1305.51</v>
      </c>
      <c r="E27" s="376">
        <v>-1097.19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1305.51</v>
      </c>
      <c r="E32" s="377">
        <v>1097.19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125.4</v>
      </c>
      <c r="E35" s="379">
        <v>132.88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1180.1100000000001</v>
      </c>
      <c r="E37" s="379">
        <v>964.31000000000006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10218.84</v>
      </c>
      <c r="E40" s="411">
        <v>-13294.29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71673.349999999991</v>
      </c>
      <c r="E41" s="149">
        <f>E26+E27+E40</f>
        <v>57281.87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355"/>
      <c r="E46" s="27"/>
      <c r="G46" s="72"/>
    </row>
    <row r="47" spans="2:10">
      <c r="B47" s="192" t="s">
        <v>4</v>
      </c>
      <c r="C47" s="193" t="s">
        <v>40</v>
      </c>
      <c r="D47" s="311">
        <v>538.34289999999999</v>
      </c>
      <c r="E47" s="283">
        <v>528.25289999999995</v>
      </c>
      <c r="G47" s="72"/>
    </row>
    <row r="48" spans="2:10">
      <c r="B48" s="194" t="s">
        <v>6</v>
      </c>
      <c r="C48" s="195" t="s">
        <v>41</v>
      </c>
      <c r="D48" s="311">
        <v>528.25289999999995</v>
      </c>
      <c r="E48" s="150">
        <v>518.57569999999998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116.58</v>
      </c>
      <c r="E50" s="75">
        <v>135.68</v>
      </c>
      <c r="G50" s="180"/>
    </row>
    <row r="51" spans="2:7">
      <c r="B51" s="192" t="s">
        <v>6</v>
      </c>
      <c r="C51" s="193" t="s">
        <v>111</v>
      </c>
      <c r="D51" s="311">
        <v>115.9</v>
      </c>
      <c r="E51" s="75">
        <v>91.81</v>
      </c>
      <c r="G51" s="180"/>
    </row>
    <row r="52" spans="2:7">
      <c r="B52" s="192" t="s">
        <v>8</v>
      </c>
      <c r="C52" s="193" t="s">
        <v>112</v>
      </c>
      <c r="D52" s="311">
        <v>142.85</v>
      </c>
      <c r="E52" s="75">
        <v>143.09</v>
      </c>
    </row>
    <row r="53" spans="2:7" ht="12.75" customHeight="1" thickBot="1">
      <c r="B53" s="196" t="s">
        <v>9</v>
      </c>
      <c r="C53" s="197" t="s">
        <v>41</v>
      </c>
      <c r="D53" s="309">
        <v>135.68</v>
      </c>
      <c r="E53" s="267">
        <v>110.46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57281.87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57281.87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57281.87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57281.87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6000000000000005" right="0.75" top="0.55000000000000004" bottom="0.52" header="0.5" footer="0.5"/>
  <pageSetup paperSize="9" scale="70" orientation="portrait" r:id="rId1"/>
  <headerFooter alignWithMargins="0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B00-000000000000}">
  <sheetPr codeName="Arkusz164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.8164062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229</v>
      </c>
      <c r="C6" s="446"/>
      <c r="D6" s="446"/>
      <c r="E6" s="446"/>
    </row>
    <row r="7" spans="2:12" ht="14">
      <c r="B7" s="146"/>
      <c r="C7" s="146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7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124167.5</v>
      </c>
      <c r="E11" s="392">
        <f>SUM(E12:E14)</f>
        <v>91924.45</v>
      </c>
    </row>
    <row r="12" spans="2:12">
      <c r="B12" s="181" t="s">
        <v>4</v>
      </c>
      <c r="C12" s="182" t="s">
        <v>5</v>
      </c>
      <c r="D12" s="393">
        <v>124167.5</v>
      </c>
      <c r="E12" s="394">
        <v>91924.45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124167.5</v>
      </c>
      <c r="E21" s="404">
        <f>E11-E17</f>
        <v>91924.45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117771.06999999999</v>
      </c>
      <c r="E26" s="233">
        <f>D21</f>
        <v>124167.5</v>
      </c>
      <c r="G26" s="74"/>
    </row>
    <row r="27" spans="2:11" ht="13">
      <c r="B27" s="8" t="s">
        <v>17</v>
      </c>
      <c r="C27" s="9" t="s">
        <v>108</v>
      </c>
      <c r="D27" s="407">
        <v>-15139.45</v>
      </c>
      <c r="E27" s="376">
        <v>-9938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17284.29</v>
      </c>
      <c r="E28" s="377">
        <v>6627.1399999999994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4785.53</v>
      </c>
      <c r="E29" s="379">
        <v>1305.75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12498.76</v>
      </c>
      <c r="E31" s="379">
        <v>5321.3899999999994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32423.74</v>
      </c>
      <c r="E32" s="377">
        <v>16565.14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24491.52</v>
      </c>
      <c r="E33" s="379">
        <v>6088.62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212.31</v>
      </c>
      <c r="E35" s="379">
        <v>186.16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1773.2</v>
      </c>
      <c r="E37" s="379">
        <v>1459.16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5946.71</v>
      </c>
      <c r="E39" s="381">
        <v>8831.2000000000007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21535.88</v>
      </c>
      <c r="E40" s="411">
        <v>-22305.05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124167.5</v>
      </c>
      <c r="E41" s="149">
        <f>E26+E27+E40</f>
        <v>91924.45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565.96219999999994</v>
      </c>
      <c r="E47" s="283">
        <v>494.80950000000001</v>
      </c>
      <c r="G47" s="72"/>
    </row>
    <row r="48" spans="2:10">
      <c r="B48" s="194" t="s">
        <v>6</v>
      </c>
      <c r="C48" s="195" t="s">
        <v>41</v>
      </c>
      <c r="D48" s="311">
        <v>494.80950000000001</v>
      </c>
      <c r="E48" s="150">
        <v>444.4015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208.09</v>
      </c>
      <c r="E50" s="75">
        <v>250.94</v>
      </c>
      <c r="G50" s="180"/>
    </row>
    <row r="51" spans="2:7">
      <c r="B51" s="192" t="s">
        <v>6</v>
      </c>
      <c r="C51" s="193" t="s">
        <v>111</v>
      </c>
      <c r="D51" s="311">
        <v>204.29</v>
      </c>
      <c r="E51" s="75">
        <v>170.52</v>
      </c>
      <c r="G51" s="180"/>
    </row>
    <row r="52" spans="2:7">
      <c r="B52" s="192" t="s">
        <v>8</v>
      </c>
      <c r="C52" s="193" t="s">
        <v>112</v>
      </c>
      <c r="D52" s="311">
        <v>268.06</v>
      </c>
      <c r="E52" s="75">
        <v>265.25</v>
      </c>
    </row>
    <row r="53" spans="2:7" ht="13.5" customHeight="1" thickBot="1">
      <c r="B53" s="196" t="s">
        <v>9</v>
      </c>
      <c r="C53" s="197" t="s">
        <v>41</v>
      </c>
      <c r="D53" s="309">
        <v>250.94</v>
      </c>
      <c r="E53" s="267">
        <v>206.85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91924.45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91924.45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91924.45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91924.45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3" right="0.75" top="0.52" bottom="0.68" header="0.5" footer="0.5"/>
  <pageSetup paperSize="9" scale="70" orientation="portrait" r:id="rId1"/>
  <headerFooter alignWithMargins="0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C00-000000000000}">
  <sheetPr codeName="Arkusz165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230</v>
      </c>
      <c r="C6" s="446"/>
      <c r="D6" s="446"/>
      <c r="E6" s="446"/>
    </row>
    <row r="7" spans="2:12" ht="14">
      <c r="B7" s="146"/>
      <c r="C7" s="146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7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129" t="s">
        <v>106</v>
      </c>
      <c r="D11" s="391">
        <v>149779.93</v>
      </c>
      <c r="E11" s="392">
        <f>SUM(E12:E14)</f>
        <v>135069.72</v>
      </c>
    </row>
    <row r="12" spans="2:12">
      <c r="B12" s="181" t="s">
        <v>4</v>
      </c>
      <c r="C12" s="182" t="s">
        <v>5</v>
      </c>
      <c r="D12" s="393">
        <v>149779.93</v>
      </c>
      <c r="E12" s="394">
        <v>135069.72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149779.93</v>
      </c>
      <c r="E21" s="404">
        <f>E11-E17</f>
        <v>135069.72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  <c r="H24" s="236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  <c r="H25" s="236"/>
    </row>
    <row r="26" spans="2:11" ht="13">
      <c r="B26" s="96" t="s">
        <v>15</v>
      </c>
      <c r="C26" s="97" t="s">
        <v>16</v>
      </c>
      <c r="D26" s="302">
        <v>282161.15999999997</v>
      </c>
      <c r="E26" s="233">
        <f>D21</f>
        <v>149779.93</v>
      </c>
      <c r="G26" s="74"/>
      <c r="H26" s="236"/>
    </row>
    <row r="27" spans="2:11" ht="13">
      <c r="B27" s="8" t="s">
        <v>17</v>
      </c>
      <c r="C27" s="9" t="s">
        <v>108</v>
      </c>
      <c r="D27" s="407">
        <v>-109735.99999999999</v>
      </c>
      <c r="E27" s="376">
        <v>3262.2999999999993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16374.91</v>
      </c>
      <c r="E28" s="377">
        <v>14955.88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15302.59</v>
      </c>
      <c r="E29" s="379">
        <v>14329.73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1072.32</v>
      </c>
      <c r="E31" s="379">
        <v>626.15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126110.90999999999</v>
      </c>
      <c r="E32" s="377">
        <v>11693.58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116034.47</v>
      </c>
      <c r="E33" s="379">
        <v>8731.41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1098.68</v>
      </c>
      <c r="E35" s="379">
        <v>1000.41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3703.29</v>
      </c>
      <c r="E37" s="379">
        <v>1770.44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5274.47</v>
      </c>
      <c r="E39" s="381">
        <v>191.32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-22645.23</v>
      </c>
      <c r="E40" s="411">
        <v>-17972.509999999998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149779.92999999996</v>
      </c>
      <c r="E41" s="149">
        <f>E26+E27+E40</f>
        <v>135069.71999999997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  <c r="H42" s="236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200"/>
    </row>
    <row r="47" spans="2:10">
      <c r="B47" s="192" t="s">
        <v>4</v>
      </c>
      <c r="C47" s="193" t="s">
        <v>40</v>
      </c>
      <c r="D47" s="311">
        <v>720.60770000000002</v>
      </c>
      <c r="E47" s="283">
        <v>427.86930000000001</v>
      </c>
      <c r="G47" s="72"/>
      <c r="H47" s="200"/>
    </row>
    <row r="48" spans="2:10">
      <c r="B48" s="194" t="s">
        <v>6</v>
      </c>
      <c r="C48" s="195" t="s">
        <v>41</v>
      </c>
      <c r="D48" s="311">
        <v>427.86930000000001</v>
      </c>
      <c r="E48" s="150">
        <v>436.7937</v>
      </c>
      <c r="G48" s="20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391.56</v>
      </c>
      <c r="E50" s="75">
        <v>350.06</v>
      </c>
      <c r="G50" s="180"/>
    </row>
    <row r="51" spans="2:7">
      <c r="B51" s="192" t="s">
        <v>6</v>
      </c>
      <c r="C51" s="193" t="s">
        <v>111</v>
      </c>
      <c r="D51" s="311">
        <v>350.06</v>
      </c>
      <c r="E51" s="75">
        <v>281.79000000000002</v>
      </c>
      <c r="G51" s="180"/>
    </row>
    <row r="52" spans="2:7">
      <c r="B52" s="192" t="s">
        <v>8</v>
      </c>
      <c r="C52" s="193" t="s">
        <v>112</v>
      </c>
      <c r="D52" s="311">
        <v>394.45</v>
      </c>
      <c r="E52" s="75">
        <v>350.62</v>
      </c>
    </row>
    <row r="53" spans="2:7" ht="13.5" customHeight="1" thickBot="1">
      <c r="B53" s="196" t="s">
        <v>9</v>
      </c>
      <c r="C53" s="197" t="s">
        <v>41</v>
      </c>
      <c r="D53" s="309">
        <v>350.06</v>
      </c>
      <c r="E53" s="267">
        <v>309.23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135069.72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E12</f>
        <v>135069.72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f>E17</f>
        <v>0</v>
      </c>
      <c r="E73" s="25">
        <f>D73/E21</f>
        <v>0</v>
      </c>
    </row>
    <row r="74" spans="2:5" ht="13">
      <c r="B74" s="131" t="s">
        <v>64</v>
      </c>
      <c r="C74" s="122" t="s">
        <v>66</v>
      </c>
      <c r="D74" s="123">
        <f>D58-D73</f>
        <v>135069.72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135069.72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D00-000000000000}">
  <sheetPr codeName="Arkusz166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45312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231</v>
      </c>
      <c r="C6" s="446"/>
      <c r="D6" s="446"/>
      <c r="E6" s="446"/>
    </row>
    <row r="7" spans="2:12" ht="14">
      <c r="B7" s="146"/>
      <c r="C7" s="146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7"/>
      <c r="C10" s="76" t="s">
        <v>2</v>
      </c>
      <c r="D10" s="274" t="s">
        <v>251</v>
      </c>
      <c r="E10" s="245" t="s">
        <v>255</v>
      </c>
      <c r="G10" s="72"/>
    </row>
    <row r="11" spans="2:12" ht="13">
      <c r="B11" s="91" t="s">
        <v>3</v>
      </c>
      <c r="C11" s="129" t="s">
        <v>106</v>
      </c>
      <c r="D11" s="391">
        <v>116044.45</v>
      </c>
      <c r="E11" s="392">
        <f>SUM(E12:E14)</f>
        <v>72230.38</v>
      </c>
    </row>
    <row r="12" spans="2:12">
      <c r="B12" s="181" t="s">
        <v>4</v>
      </c>
      <c r="C12" s="182" t="s">
        <v>5</v>
      </c>
      <c r="D12" s="393">
        <v>116044.45</v>
      </c>
      <c r="E12" s="394">
        <v>72230.38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116044.45</v>
      </c>
      <c r="E21" s="404">
        <f>E11-E17</f>
        <v>72230.38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163"/>
      <c r="H22" s="161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119987.76</v>
      </c>
      <c r="E26" s="233">
        <f>D21</f>
        <v>116044.45</v>
      </c>
      <c r="G26" s="74"/>
    </row>
    <row r="27" spans="2:11" ht="13">
      <c r="B27" s="8" t="s">
        <v>17</v>
      </c>
      <c r="C27" s="9" t="s">
        <v>108</v>
      </c>
      <c r="D27" s="407">
        <v>-2207.86</v>
      </c>
      <c r="E27" s="376">
        <v>-36336.720000000001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2.76</v>
      </c>
      <c r="E28" s="377">
        <v>119.56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2.76</v>
      </c>
      <c r="E31" s="379">
        <v>119.56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2210.62</v>
      </c>
      <c r="E32" s="377">
        <v>36456.28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34306.25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151.14000000000001</v>
      </c>
      <c r="E35" s="379">
        <v>225.9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2058.4499999999998</v>
      </c>
      <c r="E37" s="379">
        <v>1924.13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1.03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-1735.45</v>
      </c>
      <c r="E40" s="411">
        <v>-7477.35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116044.45</v>
      </c>
      <c r="E41" s="149">
        <f>E26+E27+E40</f>
        <v>72230.37999999999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508.87549999999999</v>
      </c>
      <c r="E47" s="283">
        <v>499.54559999999998</v>
      </c>
      <c r="G47" s="72"/>
      <c r="H47" s="160"/>
    </row>
    <row r="48" spans="2:10">
      <c r="B48" s="194" t="s">
        <v>6</v>
      </c>
      <c r="C48" s="195" t="s">
        <v>41</v>
      </c>
      <c r="D48" s="311">
        <v>499.54559999999998</v>
      </c>
      <c r="E48" s="150">
        <v>328.82810000000001</v>
      </c>
      <c r="G48" s="200"/>
      <c r="H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235.79</v>
      </c>
      <c r="E50" s="75">
        <v>232.3</v>
      </c>
      <c r="G50" s="180"/>
    </row>
    <row r="51" spans="2:7">
      <c r="B51" s="192" t="s">
        <v>6</v>
      </c>
      <c r="C51" s="193" t="s">
        <v>111</v>
      </c>
      <c r="D51" s="311">
        <v>232.12</v>
      </c>
      <c r="E51" s="75">
        <v>210.59</v>
      </c>
      <c r="G51" s="180"/>
    </row>
    <row r="52" spans="2:7">
      <c r="B52" s="192" t="s">
        <v>8</v>
      </c>
      <c r="C52" s="193" t="s">
        <v>112</v>
      </c>
      <c r="D52" s="311">
        <v>238.12</v>
      </c>
      <c r="E52" s="75">
        <v>232.76</v>
      </c>
    </row>
    <row r="53" spans="2:7" ht="14.25" customHeight="1" thickBot="1">
      <c r="B53" s="196" t="s">
        <v>9</v>
      </c>
      <c r="C53" s="197" t="s">
        <v>41</v>
      </c>
      <c r="D53" s="309">
        <v>232.3</v>
      </c>
      <c r="E53" s="267">
        <v>219.66</v>
      </c>
    </row>
    <row r="54" spans="2:7">
      <c r="B54" s="198"/>
      <c r="C54" s="199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72230.38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E12</f>
        <v>72230.38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f>E17</f>
        <v>0</v>
      </c>
      <c r="E73" s="81">
        <f>D73/E21</f>
        <v>0</v>
      </c>
    </row>
    <row r="74" spans="2:5" ht="13">
      <c r="B74" s="131" t="s">
        <v>64</v>
      </c>
      <c r="C74" s="122" t="s">
        <v>66</v>
      </c>
      <c r="D74" s="123">
        <f>D58-D73</f>
        <v>72230.38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72230.38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5000000000000004" right="0.75" top="0.61" bottom="0.6" header="0.5" footer="0.5"/>
  <pageSetup paperSize="9" scale="70" orientation="portrait" r:id="rId1"/>
  <headerFooter alignWithMargins="0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E00-000000000000}">
  <sheetPr codeName="Arkusz167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4.453125" bestFit="1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232</v>
      </c>
      <c r="C6" s="446"/>
      <c r="D6" s="446"/>
      <c r="E6" s="446"/>
    </row>
    <row r="7" spans="2:12" ht="14">
      <c r="B7" s="146"/>
      <c r="C7" s="146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7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123542.29</v>
      </c>
      <c r="E11" s="392">
        <f>SUM(E12:E14)</f>
        <v>96555.66</v>
      </c>
    </row>
    <row r="12" spans="2:12">
      <c r="B12" s="181" t="s">
        <v>4</v>
      </c>
      <c r="C12" s="182" t="s">
        <v>5</v>
      </c>
      <c r="D12" s="393">
        <v>123542.29</v>
      </c>
      <c r="E12" s="394">
        <v>96555.66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123542.29</v>
      </c>
      <c r="E21" s="404">
        <f>E11-E17</f>
        <v>96555.66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163"/>
      <c r="H22" s="161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117898.27</v>
      </c>
      <c r="E26" s="233">
        <f>D21</f>
        <v>123542.29</v>
      </c>
      <c r="G26" s="74"/>
    </row>
    <row r="27" spans="2:11" ht="13">
      <c r="B27" s="8" t="s">
        <v>17</v>
      </c>
      <c r="C27" s="9" t="s">
        <v>108</v>
      </c>
      <c r="D27" s="407">
        <v>-1154.7199999999993</v>
      </c>
      <c r="E27" s="376">
        <v>-6028.119999999999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9541.8000000000011</v>
      </c>
      <c r="E28" s="377">
        <v>12268.77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9541.8000000000011</v>
      </c>
      <c r="E29" s="379">
        <v>9388.02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2880.75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10696.52</v>
      </c>
      <c r="E32" s="377">
        <v>18296.89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6175.17</v>
      </c>
      <c r="E33" s="379">
        <v>16562.28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422.95</v>
      </c>
      <c r="E35" s="379">
        <v>381.46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1719.04</v>
      </c>
      <c r="E37" s="379">
        <v>1353.15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2379.36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6798.74</v>
      </c>
      <c r="E40" s="411">
        <v>-20958.509999999998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123542.29000000001</v>
      </c>
      <c r="E41" s="149">
        <f>E26+E27+E40</f>
        <v>96555.66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331.37970000000001</v>
      </c>
      <c r="E47" s="283">
        <v>328.79730000000001</v>
      </c>
      <c r="G47" s="72"/>
      <c r="H47" s="160"/>
    </row>
    <row r="48" spans="2:10">
      <c r="B48" s="194" t="s">
        <v>6</v>
      </c>
      <c r="C48" s="195" t="s">
        <v>41</v>
      </c>
      <c r="D48" s="311">
        <v>328.79730000000001</v>
      </c>
      <c r="E48" s="150">
        <v>308.64229999999998</v>
      </c>
      <c r="G48" s="20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355.78</v>
      </c>
      <c r="E50" s="75">
        <v>375.74</v>
      </c>
      <c r="G50" s="180"/>
    </row>
    <row r="51" spans="2:7">
      <c r="B51" s="192" t="s">
        <v>6</v>
      </c>
      <c r="C51" s="193" t="s">
        <v>111</v>
      </c>
      <c r="D51" s="311">
        <v>354.02</v>
      </c>
      <c r="E51" s="75">
        <v>268.86</v>
      </c>
      <c r="G51" s="180"/>
    </row>
    <row r="52" spans="2:7">
      <c r="B52" s="192" t="s">
        <v>8</v>
      </c>
      <c r="C52" s="193" t="s">
        <v>112</v>
      </c>
      <c r="D52" s="311">
        <v>399.95</v>
      </c>
      <c r="E52" s="75">
        <v>385.92</v>
      </c>
    </row>
    <row r="53" spans="2:7" ht="13.5" customHeight="1" thickBot="1">
      <c r="B53" s="196" t="s">
        <v>9</v>
      </c>
      <c r="C53" s="197" t="s">
        <v>41</v>
      </c>
      <c r="D53" s="309">
        <v>375.74</v>
      </c>
      <c r="E53" s="267">
        <v>312.83999999999997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7.2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96555.66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96555.66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96555.66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96555.66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6" right="0.75" top="0.55000000000000004" bottom="0.5" header="0.5" footer="0.5"/>
  <pageSetup paperSize="9" scale="70" orientation="portrait" r:id="rId1"/>
  <headerFooter alignWithMargins="0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F00-000000000000}">
  <sheetPr codeName="Arkusz168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8"/>
      <c r="C4" s="14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233</v>
      </c>
      <c r="C6" s="446"/>
      <c r="D6" s="446"/>
      <c r="E6" s="446"/>
    </row>
    <row r="7" spans="2:12" ht="14">
      <c r="B7" s="146"/>
      <c r="C7" s="146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7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41677.57</v>
      </c>
      <c r="E11" s="392">
        <f>SUM(E12:E14)</f>
        <v>45905.45</v>
      </c>
    </row>
    <row r="12" spans="2:12">
      <c r="B12" s="181" t="s">
        <v>4</v>
      </c>
      <c r="C12" s="182" t="s">
        <v>5</v>
      </c>
      <c r="D12" s="393">
        <v>41677.57</v>
      </c>
      <c r="E12" s="394">
        <v>45905.45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41677.57</v>
      </c>
      <c r="E21" s="404">
        <f>E11-E17</f>
        <v>45905.45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405">
        <v>37408.15</v>
      </c>
      <c r="E26" s="406">
        <f>D21</f>
        <v>41677.57</v>
      </c>
      <c r="G26" s="74"/>
      <c r="H26" s="236"/>
    </row>
    <row r="27" spans="2:11" ht="13">
      <c r="B27" s="8" t="s">
        <v>17</v>
      </c>
      <c r="C27" s="9" t="s">
        <v>108</v>
      </c>
      <c r="D27" s="407">
        <v>4427.88</v>
      </c>
      <c r="E27" s="376">
        <v>4426.28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4999.99</v>
      </c>
      <c r="E28" s="377">
        <v>5000.01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4999.99</v>
      </c>
      <c r="E29" s="379">
        <v>5000.01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572.11</v>
      </c>
      <c r="E32" s="377">
        <v>573.73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76.070000000000007</v>
      </c>
      <c r="E35" s="379">
        <v>83.17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496.04</v>
      </c>
      <c r="E37" s="379">
        <v>490.56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-158.46</v>
      </c>
      <c r="E40" s="411">
        <v>-198.4</v>
      </c>
      <c r="G40" s="74"/>
      <c r="H40" s="236"/>
    </row>
    <row r="41" spans="2:10" ht="13.5" thickBot="1">
      <c r="B41" s="100" t="s">
        <v>37</v>
      </c>
      <c r="C41" s="101" t="s">
        <v>38</v>
      </c>
      <c r="D41" s="412">
        <f>D26+D27+D40</f>
        <v>41677.57</v>
      </c>
      <c r="E41" s="404">
        <f>E26+E27+E40</f>
        <v>45905.45</v>
      </c>
      <c r="F41" s="77"/>
      <c r="G41" s="74"/>
      <c r="H41" s="236"/>
    </row>
    <row r="42" spans="2:10" ht="13">
      <c r="B42" s="94"/>
      <c r="C42" s="94"/>
      <c r="D42" s="95"/>
      <c r="E42" s="95"/>
      <c r="F42" s="77"/>
      <c r="G42" s="67"/>
      <c r="H42" s="236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292.00020000000001</v>
      </c>
      <c r="E47" s="283">
        <v>326.11559999999997</v>
      </c>
      <c r="G47" s="72"/>
    </row>
    <row r="48" spans="2:10">
      <c r="B48" s="194" t="s">
        <v>6</v>
      </c>
      <c r="C48" s="195" t="s">
        <v>41</v>
      </c>
      <c r="D48" s="311">
        <v>326.11559999999997</v>
      </c>
      <c r="E48" s="150">
        <v>361.37490000000003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128.11000000000001</v>
      </c>
      <c r="E50" s="75">
        <v>127.8</v>
      </c>
      <c r="G50" s="180"/>
    </row>
    <row r="51" spans="2:7">
      <c r="B51" s="192" t="s">
        <v>6</v>
      </c>
      <c r="C51" s="193" t="s">
        <v>111</v>
      </c>
      <c r="D51" s="311">
        <v>127.8</v>
      </c>
      <c r="E51" s="75">
        <v>123.89</v>
      </c>
      <c r="G51" s="180"/>
    </row>
    <row r="52" spans="2:7">
      <c r="B52" s="192" t="s">
        <v>8</v>
      </c>
      <c r="C52" s="193" t="s">
        <v>112</v>
      </c>
      <c r="D52" s="311">
        <v>129.80000000000001</v>
      </c>
      <c r="E52" s="75">
        <v>128.6</v>
      </c>
    </row>
    <row r="53" spans="2:7" ht="13.5" customHeight="1" thickBot="1">
      <c r="B53" s="196" t="s">
        <v>9</v>
      </c>
      <c r="C53" s="197" t="s">
        <v>41</v>
      </c>
      <c r="D53" s="309">
        <v>127.8</v>
      </c>
      <c r="E53" s="267">
        <v>127.03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5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45905.45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2.7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45905.45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45905.45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45905.45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4" right="0.75" top="0.55000000000000004" bottom="0.59" header="0.5" footer="0.5"/>
  <pageSetup paperSize="9" scale="70" orientation="portrait" r:id="rId1"/>
  <headerFooter alignWithMargins="0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000-000000000000}">
  <sheetPr codeName="Arkusz169"/>
  <dimension ref="A1:L81"/>
  <sheetViews>
    <sheetView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8"/>
      <c r="C4" s="14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260</v>
      </c>
      <c r="C6" s="446"/>
      <c r="D6" s="446"/>
      <c r="E6" s="446"/>
    </row>
    <row r="7" spans="2:12" ht="14">
      <c r="B7" s="146"/>
      <c r="C7" s="146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7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178005.47</v>
      </c>
      <c r="E11" s="392">
        <f>SUM(E12:E14)</f>
        <v>25113.83</v>
      </c>
    </row>
    <row r="12" spans="2:12">
      <c r="B12" s="181" t="s">
        <v>4</v>
      </c>
      <c r="C12" s="182" t="s">
        <v>5</v>
      </c>
      <c r="D12" s="393">
        <v>178005.47</v>
      </c>
      <c r="E12" s="394">
        <v>25113.83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178005.47</v>
      </c>
      <c r="E21" s="404">
        <f>E11-E17</f>
        <v>25113.83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202024.12</v>
      </c>
      <c r="E26" s="233">
        <f>D21</f>
        <v>178005.47</v>
      </c>
      <c r="G26" s="74"/>
      <c r="H26" s="257"/>
    </row>
    <row r="27" spans="2:11" ht="13">
      <c r="B27" s="8" t="s">
        <v>17</v>
      </c>
      <c r="C27" s="9" t="s">
        <v>108</v>
      </c>
      <c r="D27" s="407">
        <v>-1445.24</v>
      </c>
      <c r="E27" s="376">
        <v>-84829.069999999992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1640.15</v>
      </c>
      <c r="E28" s="377">
        <v>1648.3500000000001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1640.15</v>
      </c>
      <c r="E29" s="379">
        <v>1648.3500000000001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3085.39</v>
      </c>
      <c r="E32" s="377">
        <v>86477.42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0</v>
      </c>
      <c r="E33" s="379">
        <v>85044.87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27.5</v>
      </c>
      <c r="E35" s="379">
        <v>17.440000000000001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3057.89</v>
      </c>
      <c r="E37" s="379">
        <v>1415.11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-22573.41</v>
      </c>
      <c r="E40" s="411">
        <v>-68062.570000000007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178005.47</v>
      </c>
      <c r="E41" s="149">
        <f>E26+E27+E40</f>
        <v>25113.83</v>
      </c>
      <c r="F41" s="77"/>
      <c r="G41" s="74"/>
      <c r="H41" s="257"/>
    </row>
    <row r="42" spans="2:10" ht="13">
      <c r="B42" s="94"/>
      <c r="C42" s="94"/>
      <c r="D42" s="95"/>
      <c r="E42" s="95"/>
      <c r="F42" s="77"/>
      <c r="G42" s="67"/>
      <c r="H42" s="25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1008.0540999999999</v>
      </c>
      <c r="E47" s="283">
        <v>1000.5366</v>
      </c>
      <c r="G47" s="72"/>
    </row>
    <row r="48" spans="2:10">
      <c r="B48" s="194" t="s">
        <v>6</v>
      </c>
      <c r="C48" s="195" t="s">
        <v>41</v>
      </c>
      <c r="D48" s="311">
        <v>1000.5366</v>
      </c>
      <c r="E48" s="150">
        <v>213.8621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200.41</v>
      </c>
      <c r="E50" s="75">
        <v>177.91</v>
      </c>
      <c r="G50" s="180"/>
    </row>
    <row r="51" spans="2:7">
      <c r="B51" s="192" t="s">
        <v>6</v>
      </c>
      <c r="C51" s="193" t="s">
        <v>111</v>
      </c>
      <c r="D51" s="311">
        <v>177.91</v>
      </c>
      <c r="E51" s="75">
        <v>102.18</v>
      </c>
      <c r="G51" s="180"/>
    </row>
    <row r="52" spans="2:7">
      <c r="B52" s="192" t="s">
        <v>8</v>
      </c>
      <c r="C52" s="193" t="s">
        <v>112</v>
      </c>
      <c r="D52" s="311">
        <v>203.44</v>
      </c>
      <c r="E52" s="75">
        <v>178.23</v>
      </c>
    </row>
    <row r="53" spans="2:7" ht="13.5" customHeight="1" thickBot="1">
      <c r="B53" s="196" t="s">
        <v>9</v>
      </c>
      <c r="C53" s="197" t="s">
        <v>41</v>
      </c>
      <c r="D53" s="309">
        <v>177.91</v>
      </c>
      <c r="E53" s="267">
        <v>117.43</v>
      </c>
    </row>
    <row r="54" spans="2:7">
      <c r="B54" s="198"/>
      <c r="C54" s="199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6.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25113.83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25113.83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25113.83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25113.83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100-000000000000}">
  <sheetPr codeName="Arkusz170"/>
  <dimension ref="A1:L81"/>
  <sheetViews>
    <sheetView zoomScale="80" zoomScaleNormal="80" workbookViewId="0">
      <selection activeCell="G1" sqref="G1:L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8"/>
      <c r="C4" s="14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234</v>
      </c>
      <c r="C6" s="446"/>
      <c r="D6" s="446"/>
      <c r="E6" s="446"/>
    </row>
    <row r="7" spans="2:12" ht="14">
      <c r="B7" s="146"/>
      <c r="C7" s="146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7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31086.21</v>
      </c>
      <c r="E11" s="392">
        <f>SUM(E12:E14)</f>
        <v>29989.81</v>
      </c>
    </row>
    <row r="12" spans="2:12">
      <c r="B12" s="181" t="s">
        <v>4</v>
      </c>
      <c r="C12" s="182" t="s">
        <v>5</v>
      </c>
      <c r="D12" s="393">
        <v>31086.21</v>
      </c>
      <c r="E12" s="394">
        <v>29989.81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31086.21</v>
      </c>
      <c r="E21" s="404">
        <f>E11-E17</f>
        <v>29989.81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242"/>
      <c r="H23" s="236"/>
    </row>
    <row r="24" spans="2:11" ht="15.75" customHeight="1" thickBot="1">
      <c r="B24" s="447" t="s">
        <v>102</v>
      </c>
      <c r="C24" s="459"/>
      <c r="D24" s="459"/>
      <c r="E24" s="459"/>
      <c r="G24" s="236"/>
      <c r="H24" s="236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  <c r="G25" s="236"/>
      <c r="H25" s="236"/>
    </row>
    <row r="26" spans="2:11" ht="13">
      <c r="B26" s="96" t="s">
        <v>15</v>
      </c>
      <c r="C26" s="97" t="s">
        <v>16</v>
      </c>
      <c r="D26" s="302">
        <v>49124.57</v>
      </c>
      <c r="E26" s="233">
        <f>D21</f>
        <v>31086.21</v>
      </c>
      <c r="G26" s="243"/>
      <c r="H26" s="236"/>
    </row>
    <row r="27" spans="2:11" ht="13">
      <c r="B27" s="8" t="s">
        <v>17</v>
      </c>
      <c r="C27" s="9" t="s">
        <v>108</v>
      </c>
      <c r="D27" s="407">
        <v>-17523.68</v>
      </c>
      <c r="E27" s="376">
        <v>3721.29</v>
      </c>
      <c r="F27" s="72"/>
      <c r="G27" s="243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4114.5600000000004</v>
      </c>
      <c r="E28" s="377">
        <v>4098.37</v>
      </c>
      <c r="F28" s="72"/>
      <c r="G28" s="242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4114.5600000000004</v>
      </c>
      <c r="E29" s="379">
        <v>4098.37</v>
      </c>
      <c r="F29" s="72"/>
      <c r="G29" s="242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242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242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21638.240000000002</v>
      </c>
      <c r="E32" s="377">
        <v>377.08000000000004</v>
      </c>
      <c r="F32" s="72"/>
      <c r="G32" s="243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21069.93</v>
      </c>
      <c r="E33" s="379">
        <v>0</v>
      </c>
      <c r="F33" s="72"/>
      <c r="G33" s="242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242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52.61</v>
      </c>
      <c r="E35" s="379">
        <v>44.94</v>
      </c>
      <c r="F35" s="72"/>
      <c r="G35" s="242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242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515.70000000000005</v>
      </c>
      <c r="E37" s="379">
        <v>331.29</v>
      </c>
      <c r="F37" s="72"/>
      <c r="G37" s="242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242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0.85</v>
      </c>
      <c r="F39" s="72"/>
      <c r="G39" s="242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-514.67999999999995</v>
      </c>
      <c r="E40" s="411">
        <v>-4817.6899999999996</v>
      </c>
      <c r="G40" s="243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31086.21</v>
      </c>
      <c r="E41" s="149">
        <f>E26+E27+E40</f>
        <v>29989.81</v>
      </c>
      <c r="F41" s="77"/>
      <c r="G41" s="243"/>
      <c r="H41" s="236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244.30359999999999</v>
      </c>
      <c r="E47" s="283">
        <v>156.15719999999999</v>
      </c>
      <c r="G47" s="72"/>
    </row>
    <row r="48" spans="2:10">
      <c r="B48" s="194" t="s">
        <v>6</v>
      </c>
      <c r="C48" s="195" t="s">
        <v>41</v>
      </c>
      <c r="D48" s="311">
        <v>156.15719999999999</v>
      </c>
      <c r="E48" s="150">
        <v>178.0762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201.08</v>
      </c>
      <c r="E50" s="75">
        <v>199.07</v>
      </c>
      <c r="G50" s="180"/>
    </row>
    <row r="51" spans="2:7">
      <c r="B51" s="192" t="s">
        <v>6</v>
      </c>
      <c r="C51" s="193" t="s">
        <v>111</v>
      </c>
      <c r="D51" s="311">
        <v>198.07</v>
      </c>
      <c r="E51" s="75">
        <v>147.97999999999999</v>
      </c>
      <c r="G51" s="180"/>
    </row>
    <row r="52" spans="2:7">
      <c r="B52" s="192" t="s">
        <v>8</v>
      </c>
      <c r="C52" s="193" t="s">
        <v>112</v>
      </c>
      <c r="D52" s="311">
        <v>214.19</v>
      </c>
      <c r="E52" s="75">
        <v>202.11</v>
      </c>
    </row>
    <row r="53" spans="2:7" ht="13.5" customHeight="1" thickBot="1">
      <c r="B53" s="196" t="s">
        <v>9</v>
      </c>
      <c r="C53" s="197" t="s">
        <v>41</v>
      </c>
      <c r="D53" s="309">
        <v>199.07</v>
      </c>
      <c r="E53" s="267">
        <v>168.41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4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29989.81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29989.81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29989.81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29989.81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honeticPr fontId="10" type="noConversion"/>
  <pageMargins left="0.59" right="0.75" top="0.56999999999999995" bottom="0.49" header="0.5" footer="0.5"/>
  <pageSetup paperSize="9" scale="70" orientation="portrait" r:id="rId1"/>
  <headerFooter alignWithMargins="0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200-000000000000}">
  <sheetPr codeName="Arkusz172"/>
  <dimension ref="A1:L81"/>
  <sheetViews>
    <sheetView zoomScale="80" zoomScaleNormal="80" workbookViewId="0">
      <selection activeCell="G37" sqref="G1:L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L2" s="72"/>
    </row>
    <row r="3" spans="2:12" ht="15.5">
      <c r="B3" s="444" t="s">
        <v>256</v>
      </c>
      <c r="C3" s="444"/>
      <c r="D3" s="444"/>
      <c r="E3" s="444"/>
    </row>
    <row r="4" spans="2:12" ht="14">
      <c r="B4" s="148"/>
      <c r="C4" s="148"/>
      <c r="D4" s="148"/>
      <c r="E4" s="148"/>
    </row>
    <row r="5" spans="2:12" ht="21" customHeight="1">
      <c r="B5" s="445" t="s">
        <v>1</v>
      </c>
      <c r="C5" s="445"/>
      <c r="D5" s="445"/>
      <c r="E5" s="445"/>
      <c r="H5" s="161"/>
      <c r="I5" s="161"/>
      <c r="J5" s="161"/>
    </row>
    <row r="6" spans="2:12" ht="14">
      <c r="B6" s="446" t="s">
        <v>226</v>
      </c>
      <c r="C6" s="446"/>
      <c r="D6" s="446"/>
      <c r="E6" s="446"/>
    </row>
    <row r="7" spans="2:12" ht="14">
      <c r="B7" s="146"/>
      <c r="C7" s="146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147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234349.1</v>
      </c>
      <c r="E11" s="392">
        <f>SUM(E12:E14)</f>
        <v>158145.07999999999</v>
      </c>
    </row>
    <row r="12" spans="2:12">
      <c r="B12" s="181" t="s">
        <v>4</v>
      </c>
      <c r="C12" s="182" t="s">
        <v>5</v>
      </c>
      <c r="D12" s="393">
        <v>234349.1</v>
      </c>
      <c r="E12" s="394">
        <v>158145.07999999999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234349.1</v>
      </c>
      <c r="E21" s="404">
        <f>E11-E17</f>
        <v>158145.07999999999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510691.57</v>
      </c>
      <c r="E26" s="233">
        <f>D21</f>
        <v>234349.1</v>
      </c>
      <c r="G26" s="74"/>
      <c r="H26" s="236"/>
    </row>
    <row r="27" spans="2:11" ht="13">
      <c r="B27" s="8" t="s">
        <v>17</v>
      </c>
      <c r="C27" s="9" t="s">
        <v>108</v>
      </c>
      <c r="D27" s="407">
        <v>-226271.89</v>
      </c>
      <c r="E27" s="376">
        <v>-42335.49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0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0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226271.89</v>
      </c>
      <c r="E32" s="377">
        <v>42335.49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215997.08</v>
      </c>
      <c r="E33" s="379">
        <v>37961.410000000003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3046.52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1722.08</v>
      </c>
      <c r="E35" s="379">
        <v>1850.13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5506.21</v>
      </c>
      <c r="E37" s="379">
        <v>2523.9499999999998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0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-50070.58</v>
      </c>
      <c r="E40" s="411">
        <v>-33868.53</v>
      </c>
      <c r="G40" s="74"/>
      <c r="H40" s="236"/>
    </row>
    <row r="41" spans="2:10" ht="13.5" thickBot="1">
      <c r="B41" s="100" t="s">
        <v>37</v>
      </c>
      <c r="C41" s="101" t="s">
        <v>38</v>
      </c>
      <c r="D41" s="307">
        <f>D26+D27+D40</f>
        <v>234349.09999999998</v>
      </c>
      <c r="E41" s="149">
        <f>E26+E27+E40</f>
        <v>158145.08000000002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2885.1001000000001</v>
      </c>
      <c r="E47" s="283">
        <v>1555.6896999999999</v>
      </c>
      <c r="G47" s="72"/>
    </row>
    <row r="48" spans="2:10">
      <c r="B48" s="194" t="s">
        <v>6</v>
      </c>
      <c r="C48" s="195" t="s">
        <v>41</v>
      </c>
      <c r="D48" s="311">
        <v>1555.6896999999999</v>
      </c>
      <c r="E48" s="150">
        <v>1241.7170000000001</v>
      </c>
      <c r="G48" s="160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177.01</v>
      </c>
      <c r="E50" s="75">
        <v>150.63999999999999</v>
      </c>
      <c r="G50" s="180"/>
    </row>
    <row r="51" spans="2:7">
      <c r="B51" s="192" t="s">
        <v>6</v>
      </c>
      <c r="C51" s="193" t="s">
        <v>111</v>
      </c>
      <c r="D51" s="311">
        <v>150.63999999999999</v>
      </c>
      <c r="E51" s="75">
        <v>114.21</v>
      </c>
      <c r="G51" s="180"/>
    </row>
    <row r="52" spans="2:7">
      <c r="B52" s="192" t="s">
        <v>8</v>
      </c>
      <c r="C52" s="193" t="s">
        <v>112</v>
      </c>
      <c r="D52" s="311">
        <v>178.05</v>
      </c>
      <c r="E52" s="75">
        <v>150.83000000000001</v>
      </c>
    </row>
    <row r="53" spans="2:7" ht="13.5" customHeight="1" thickBot="1">
      <c r="B53" s="196" t="s">
        <v>9</v>
      </c>
      <c r="C53" s="197" t="s">
        <v>41</v>
      </c>
      <c r="D53" s="309">
        <v>150.63999999999999</v>
      </c>
      <c r="E53" s="267">
        <v>127.36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8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158145.07999999999</v>
      </c>
      <c r="E58" s="30">
        <f>D58/E21</f>
        <v>1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158145.07999999999</v>
      </c>
      <c r="E64" s="81">
        <f>E58</f>
        <v>1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158145.07999999999</v>
      </c>
      <c r="E74" s="66">
        <f>E58+E72-E73</f>
        <v>1</v>
      </c>
    </row>
    <row r="75" spans="2:5">
      <c r="B75" s="103" t="s">
        <v>4</v>
      </c>
      <c r="C75" s="14" t="s">
        <v>67</v>
      </c>
      <c r="D75" s="78">
        <f>D74</f>
        <v>158145.07999999999</v>
      </c>
      <c r="E75" s="79">
        <f>E74</f>
        <v>1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55:E55"/>
    <mergeCell ref="B56:E56"/>
    <mergeCell ref="B57:C57"/>
    <mergeCell ref="B2:E2"/>
    <mergeCell ref="B3:E3"/>
    <mergeCell ref="B5:E5"/>
    <mergeCell ref="B6:E6"/>
    <mergeCell ref="B8:E8"/>
    <mergeCell ref="B9:E9"/>
    <mergeCell ref="B21:C21"/>
    <mergeCell ref="B23:E23"/>
    <mergeCell ref="B24:E24"/>
    <mergeCell ref="B43:E43"/>
    <mergeCell ref="B44:E44"/>
  </mergeCells>
  <pageMargins left="0.7" right="0.7" top="0.75" bottom="0.75" header="0.3" footer="0.3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300-000000000000}">
  <dimension ref="A1:L81"/>
  <sheetViews>
    <sheetView topLeftCell="A19" zoomScale="80" zoomScaleNormal="80" workbookViewId="0">
      <selection activeCell="G1" sqref="G1:K1048576"/>
    </sheetView>
  </sheetViews>
  <sheetFormatPr defaultRowHeight="12.5"/>
  <cols>
    <col min="1" max="1" width="9.1796875" style="26"/>
    <col min="2" max="2" width="5.26953125" style="26" bestFit="1" customWidth="1"/>
    <col min="3" max="3" width="75.453125" style="26" customWidth="1"/>
    <col min="4" max="5" width="17.81640625" style="84" customWidth="1"/>
    <col min="6" max="6" width="7.453125" customWidth="1"/>
    <col min="7" max="7" width="17.26953125" customWidth="1"/>
    <col min="8" max="8" width="19" customWidth="1"/>
    <col min="9" max="9" width="13.26953125" customWidth="1"/>
    <col min="10" max="10" width="13.54296875" customWidth="1"/>
    <col min="11" max="11" width="12.54296875" customWidth="1"/>
    <col min="12" max="12" width="12.453125" bestFit="1" customWidth="1"/>
  </cols>
  <sheetData>
    <row r="1" spans="2:12">
      <c r="B1" s="1"/>
      <c r="C1" s="1"/>
      <c r="D1" s="2"/>
      <c r="E1" s="2"/>
    </row>
    <row r="2" spans="2:12" ht="15.5">
      <c r="B2" s="444" t="s">
        <v>0</v>
      </c>
      <c r="C2" s="444"/>
      <c r="D2" s="444"/>
      <c r="E2" s="444"/>
      <c r="H2" s="162"/>
      <c r="I2" s="162"/>
      <c r="J2" s="164"/>
      <c r="L2" s="72"/>
    </row>
    <row r="3" spans="2:12" ht="15.5">
      <c r="B3" s="444" t="s">
        <v>256</v>
      </c>
      <c r="C3" s="444"/>
      <c r="D3" s="444"/>
      <c r="E3" s="444"/>
      <c r="H3" s="162"/>
      <c r="I3" s="162"/>
      <c r="J3" s="164"/>
    </row>
    <row r="4" spans="2:12" ht="14">
      <c r="B4" s="148"/>
      <c r="C4" s="148"/>
      <c r="D4" s="148"/>
      <c r="E4" s="148"/>
      <c r="H4" s="161"/>
      <c r="I4" s="161"/>
      <c r="J4" s="164"/>
    </row>
    <row r="5" spans="2:12" ht="21" customHeight="1">
      <c r="B5" s="445" t="s">
        <v>1</v>
      </c>
      <c r="C5" s="445"/>
      <c r="D5" s="445"/>
      <c r="E5" s="445"/>
    </row>
    <row r="6" spans="2:12" ht="14">
      <c r="B6" s="446" t="s">
        <v>238</v>
      </c>
      <c r="C6" s="446"/>
      <c r="D6" s="446"/>
      <c r="E6" s="446"/>
    </row>
    <row r="7" spans="2:12" ht="14">
      <c r="B7" s="228"/>
      <c r="C7" s="228"/>
      <c r="D7" s="296"/>
      <c r="E7" s="296"/>
    </row>
    <row r="8" spans="2:12" ht="13.5">
      <c r="B8" s="448" t="s">
        <v>18</v>
      </c>
      <c r="C8" s="454"/>
      <c r="D8" s="454"/>
      <c r="E8" s="454"/>
    </row>
    <row r="9" spans="2:12" ht="16" thickBot="1">
      <c r="B9" s="447" t="s">
        <v>100</v>
      </c>
      <c r="C9" s="447"/>
      <c r="D9" s="447"/>
      <c r="E9" s="447"/>
    </row>
    <row r="10" spans="2:12" ht="13.5" thickBot="1">
      <c r="B10" s="229"/>
      <c r="C10" s="76" t="s">
        <v>2</v>
      </c>
      <c r="D10" s="274" t="s">
        <v>251</v>
      </c>
      <c r="E10" s="245" t="s">
        <v>255</v>
      </c>
    </row>
    <row r="11" spans="2:12" ht="13">
      <c r="B11" s="91" t="s">
        <v>3</v>
      </c>
      <c r="C11" s="129" t="s">
        <v>106</v>
      </c>
      <c r="D11" s="391">
        <v>227778.77</v>
      </c>
      <c r="E11" s="392">
        <f>SUM(E12:E14)</f>
        <v>222732.31</v>
      </c>
    </row>
    <row r="12" spans="2:12">
      <c r="B12" s="181" t="s">
        <v>4</v>
      </c>
      <c r="C12" s="182" t="s">
        <v>5</v>
      </c>
      <c r="D12" s="393">
        <v>227778.77</v>
      </c>
      <c r="E12" s="394">
        <v>222732.31</v>
      </c>
    </row>
    <row r="13" spans="2:12">
      <c r="B13" s="181" t="s">
        <v>6</v>
      </c>
      <c r="C13" s="183" t="s">
        <v>7</v>
      </c>
      <c r="D13" s="395">
        <v>0</v>
      </c>
      <c r="E13" s="396">
        <v>0</v>
      </c>
    </row>
    <row r="14" spans="2:12">
      <c r="B14" s="181" t="s">
        <v>8</v>
      </c>
      <c r="C14" s="183" t="s">
        <v>10</v>
      </c>
      <c r="D14" s="395">
        <v>0</v>
      </c>
      <c r="E14" s="396">
        <v>0</v>
      </c>
      <c r="G14" s="67"/>
    </row>
    <row r="15" spans="2:12">
      <c r="B15" s="181" t="s">
        <v>103</v>
      </c>
      <c r="C15" s="183" t="s">
        <v>11</v>
      </c>
      <c r="D15" s="395">
        <v>0</v>
      </c>
      <c r="E15" s="396">
        <v>0</v>
      </c>
    </row>
    <row r="16" spans="2:12">
      <c r="B16" s="184" t="s">
        <v>104</v>
      </c>
      <c r="C16" s="185" t="s">
        <v>12</v>
      </c>
      <c r="D16" s="397">
        <v>0</v>
      </c>
      <c r="E16" s="398">
        <v>0</v>
      </c>
    </row>
    <row r="17" spans="2:11" ht="13">
      <c r="B17" s="8" t="s">
        <v>13</v>
      </c>
      <c r="C17" s="10" t="s">
        <v>65</v>
      </c>
      <c r="D17" s="399">
        <v>0</v>
      </c>
      <c r="E17" s="400">
        <v>0</v>
      </c>
    </row>
    <row r="18" spans="2:11">
      <c r="B18" s="181" t="s">
        <v>4</v>
      </c>
      <c r="C18" s="182" t="s">
        <v>11</v>
      </c>
      <c r="D18" s="397">
        <v>0</v>
      </c>
      <c r="E18" s="398">
        <v>0</v>
      </c>
    </row>
    <row r="19" spans="2:11" ht="15" customHeight="1">
      <c r="B19" s="181" t="s">
        <v>6</v>
      </c>
      <c r="C19" s="183" t="s">
        <v>105</v>
      </c>
      <c r="D19" s="395">
        <v>0</v>
      </c>
      <c r="E19" s="396">
        <v>0</v>
      </c>
    </row>
    <row r="20" spans="2:11" ht="13" thickBot="1">
      <c r="B20" s="186" t="s">
        <v>8</v>
      </c>
      <c r="C20" s="187" t="s">
        <v>14</v>
      </c>
      <c r="D20" s="401">
        <v>0</v>
      </c>
      <c r="E20" s="402">
        <v>0</v>
      </c>
    </row>
    <row r="21" spans="2:11" ht="13.5" thickBot="1">
      <c r="B21" s="456" t="s">
        <v>107</v>
      </c>
      <c r="C21" s="457"/>
      <c r="D21" s="403">
        <v>227778.77</v>
      </c>
      <c r="E21" s="404">
        <f>E11-E17</f>
        <v>222732.31</v>
      </c>
      <c r="F21" s="77"/>
      <c r="G21" s="77"/>
      <c r="H21" s="168"/>
      <c r="J21" s="226"/>
      <c r="K21" s="168"/>
    </row>
    <row r="22" spans="2:11">
      <c r="B22" s="3"/>
      <c r="C22" s="6"/>
      <c r="D22" s="7"/>
      <c r="E22" s="7"/>
      <c r="G22" s="72"/>
    </row>
    <row r="23" spans="2:11" ht="13.5">
      <c r="B23" s="448" t="s">
        <v>101</v>
      </c>
      <c r="C23" s="458"/>
      <c r="D23" s="458"/>
      <c r="E23" s="458"/>
      <c r="G23" s="72"/>
    </row>
    <row r="24" spans="2:11" ht="15.75" customHeight="1" thickBot="1">
      <c r="B24" s="447" t="s">
        <v>102</v>
      </c>
      <c r="C24" s="459"/>
      <c r="D24" s="459"/>
      <c r="E24" s="459"/>
    </row>
    <row r="25" spans="2:11" ht="13.5" thickBot="1">
      <c r="B25" s="324"/>
      <c r="C25" s="188" t="s">
        <v>2</v>
      </c>
      <c r="D25" s="274" t="s">
        <v>251</v>
      </c>
      <c r="E25" s="245" t="s">
        <v>255</v>
      </c>
    </row>
    <row r="26" spans="2:11" ht="13">
      <c r="B26" s="96" t="s">
        <v>15</v>
      </c>
      <c r="C26" s="97" t="s">
        <v>16</v>
      </c>
      <c r="D26" s="302">
        <v>122546.98</v>
      </c>
      <c r="E26" s="233">
        <f>D21</f>
        <v>227778.77</v>
      </c>
      <c r="G26" s="74"/>
    </row>
    <row r="27" spans="2:11" ht="13">
      <c r="B27" s="8" t="s">
        <v>17</v>
      </c>
      <c r="C27" s="9" t="s">
        <v>108</v>
      </c>
      <c r="D27" s="407">
        <v>123730.41</v>
      </c>
      <c r="E27" s="376">
        <v>-4213.26</v>
      </c>
      <c r="F27" s="72"/>
      <c r="G27" s="74"/>
      <c r="H27" s="242"/>
      <c r="I27" s="72"/>
      <c r="J27" s="74"/>
    </row>
    <row r="28" spans="2:11" ht="13">
      <c r="B28" s="8" t="s">
        <v>18</v>
      </c>
      <c r="C28" s="9" t="s">
        <v>19</v>
      </c>
      <c r="D28" s="407">
        <v>199951.01</v>
      </c>
      <c r="E28" s="377">
        <v>0</v>
      </c>
      <c r="F28" s="72"/>
      <c r="G28" s="154"/>
      <c r="H28" s="242"/>
      <c r="I28" s="72"/>
      <c r="J28" s="74"/>
    </row>
    <row r="29" spans="2:11" ht="13">
      <c r="B29" s="189" t="s">
        <v>4</v>
      </c>
      <c r="C29" s="182" t="s">
        <v>20</v>
      </c>
      <c r="D29" s="408">
        <v>0</v>
      </c>
      <c r="E29" s="379">
        <v>0</v>
      </c>
      <c r="F29" s="72"/>
      <c r="G29" s="154"/>
      <c r="H29" s="242"/>
      <c r="I29" s="72"/>
      <c r="J29" s="74"/>
    </row>
    <row r="30" spans="2:11" ht="13">
      <c r="B30" s="189" t="s">
        <v>6</v>
      </c>
      <c r="C30" s="182" t="s">
        <v>21</v>
      </c>
      <c r="D30" s="408">
        <v>0</v>
      </c>
      <c r="E30" s="379">
        <v>0</v>
      </c>
      <c r="F30" s="72"/>
      <c r="G30" s="154"/>
      <c r="H30" s="242"/>
      <c r="I30" s="72"/>
      <c r="J30" s="74"/>
    </row>
    <row r="31" spans="2:11" ht="13">
      <c r="B31" s="189" t="s">
        <v>8</v>
      </c>
      <c r="C31" s="182" t="s">
        <v>22</v>
      </c>
      <c r="D31" s="408">
        <v>199951.01</v>
      </c>
      <c r="E31" s="379">
        <v>0</v>
      </c>
      <c r="F31" s="72"/>
      <c r="G31" s="154"/>
      <c r="H31" s="242"/>
      <c r="I31" s="72"/>
      <c r="J31" s="74"/>
    </row>
    <row r="32" spans="2:11" ht="13">
      <c r="B32" s="93" t="s">
        <v>23</v>
      </c>
      <c r="C32" s="10" t="s">
        <v>24</v>
      </c>
      <c r="D32" s="407">
        <v>76220.600000000006</v>
      </c>
      <c r="E32" s="377">
        <v>4213.26</v>
      </c>
      <c r="F32" s="72"/>
      <c r="G32" s="74"/>
      <c r="H32" s="242"/>
      <c r="I32" s="72"/>
      <c r="J32" s="74"/>
    </row>
    <row r="33" spans="2:10" ht="13">
      <c r="B33" s="189" t="s">
        <v>4</v>
      </c>
      <c r="C33" s="182" t="s">
        <v>25</v>
      </c>
      <c r="D33" s="408">
        <v>45902.01</v>
      </c>
      <c r="E33" s="379">
        <v>0</v>
      </c>
      <c r="F33" s="72"/>
      <c r="G33" s="154"/>
      <c r="H33" s="242"/>
      <c r="I33" s="72"/>
      <c r="J33" s="74"/>
    </row>
    <row r="34" spans="2:10" ht="13">
      <c r="B34" s="189" t="s">
        <v>6</v>
      </c>
      <c r="C34" s="182" t="s">
        <v>26</v>
      </c>
      <c r="D34" s="408">
        <v>0</v>
      </c>
      <c r="E34" s="379">
        <v>0</v>
      </c>
      <c r="F34" s="72"/>
      <c r="G34" s="154"/>
      <c r="H34" s="242"/>
      <c r="I34" s="72"/>
      <c r="J34" s="74"/>
    </row>
    <row r="35" spans="2:10" ht="13">
      <c r="B35" s="189" t="s">
        <v>8</v>
      </c>
      <c r="C35" s="182" t="s">
        <v>27</v>
      </c>
      <c r="D35" s="408">
        <v>396.58</v>
      </c>
      <c r="E35" s="379">
        <v>626.75</v>
      </c>
      <c r="F35" s="72"/>
      <c r="G35" s="154"/>
      <c r="H35" s="242"/>
      <c r="I35" s="72"/>
      <c r="J35" s="74"/>
    </row>
    <row r="36" spans="2:10" ht="13">
      <c r="B36" s="189" t="s">
        <v>9</v>
      </c>
      <c r="C36" s="182" t="s">
        <v>28</v>
      </c>
      <c r="D36" s="408">
        <v>0</v>
      </c>
      <c r="E36" s="379">
        <v>0</v>
      </c>
      <c r="F36" s="72"/>
      <c r="G36" s="154"/>
      <c r="H36" s="242"/>
      <c r="I36" s="72"/>
      <c r="J36" s="74"/>
    </row>
    <row r="37" spans="2:10" ht="25.5">
      <c r="B37" s="189" t="s">
        <v>29</v>
      </c>
      <c r="C37" s="182" t="s">
        <v>30</v>
      </c>
      <c r="D37" s="408">
        <v>3268.5</v>
      </c>
      <c r="E37" s="379">
        <v>3586.51</v>
      </c>
      <c r="F37" s="72"/>
      <c r="G37" s="154"/>
      <c r="H37" s="242"/>
      <c r="I37" s="72"/>
      <c r="J37" s="74"/>
    </row>
    <row r="38" spans="2:10" ht="13">
      <c r="B38" s="189" t="s">
        <v>31</v>
      </c>
      <c r="C38" s="182" t="s">
        <v>32</v>
      </c>
      <c r="D38" s="408">
        <v>0</v>
      </c>
      <c r="E38" s="379">
        <v>0</v>
      </c>
      <c r="F38" s="72"/>
      <c r="G38" s="154"/>
      <c r="H38" s="242"/>
      <c r="I38" s="72"/>
      <c r="J38" s="74"/>
    </row>
    <row r="39" spans="2:10" ht="13">
      <c r="B39" s="190" t="s">
        <v>33</v>
      </c>
      <c r="C39" s="191" t="s">
        <v>34</v>
      </c>
      <c r="D39" s="409">
        <v>26653.51</v>
      </c>
      <c r="E39" s="381">
        <v>0</v>
      </c>
      <c r="F39" s="72"/>
      <c r="G39" s="154"/>
      <c r="H39" s="242"/>
      <c r="I39" s="72"/>
      <c r="J39" s="74"/>
    </row>
    <row r="40" spans="2:10" ht="13.5" thickBot="1">
      <c r="B40" s="98" t="s">
        <v>35</v>
      </c>
      <c r="C40" s="99" t="s">
        <v>36</v>
      </c>
      <c r="D40" s="410">
        <v>-18498.62</v>
      </c>
      <c r="E40" s="411">
        <v>-833.2</v>
      </c>
      <c r="G40" s="74"/>
    </row>
    <row r="41" spans="2:10" ht="13.5" thickBot="1">
      <c r="B41" s="100" t="s">
        <v>37</v>
      </c>
      <c r="C41" s="101" t="s">
        <v>38</v>
      </c>
      <c r="D41" s="307">
        <f>D26+D27+D40</f>
        <v>227778.77000000002</v>
      </c>
      <c r="E41" s="149">
        <f>E26+E27+E40</f>
        <v>222732.30999999997</v>
      </c>
      <c r="F41" s="77"/>
      <c r="G41" s="74"/>
    </row>
    <row r="42" spans="2:10" ht="13">
      <c r="B42" s="94"/>
      <c r="C42" s="94"/>
      <c r="D42" s="95"/>
      <c r="E42" s="95"/>
      <c r="F42" s="77"/>
      <c r="G42" s="67"/>
    </row>
    <row r="43" spans="2:10" ht="13.5">
      <c r="B43" s="449" t="s">
        <v>60</v>
      </c>
      <c r="C43" s="450"/>
      <c r="D43" s="450"/>
      <c r="E43" s="450"/>
      <c r="G43" s="72"/>
    </row>
    <row r="44" spans="2:10" ht="18" customHeight="1" thickBot="1">
      <c r="B44" s="447" t="s">
        <v>118</v>
      </c>
      <c r="C44" s="451"/>
      <c r="D44" s="451"/>
      <c r="E44" s="451"/>
      <c r="G44" s="72"/>
    </row>
    <row r="45" spans="2:10" ht="13.5" thickBot="1">
      <c r="B45" s="324"/>
      <c r="C45" s="28" t="s">
        <v>39</v>
      </c>
      <c r="D45" s="274" t="s">
        <v>251</v>
      </c>
      <c r="E45" s="245" t="s">
        <v>255</v>
      </c>
      <c r="G45" s="72"/>
    </row>
    <row r="46" spans="2:10" ht="13">
      <c r="B46" s="12" t="s">
        <v>18</v>
      </c>
      <c r="C46" s="29" t="s">
        <v>109</v>
      </c>
      <c r="D46" s="102"/>
      <c r="E46" s="27"/>
      <c r="G46" s="72"/>
    </row>
    <row r="47" spans="2:10">
      <c r="B47" s="192" t="s">
        <v>4</v>
      </c>
      <c r="C47" s="193" t="s">
        <v>40</v>
      </c>
      <c r="D47" s="311">
        <v>903.33910000000003</v>
      </c>
      <c r="E47" s="283">
        <v>1853.3667</v>
      </c>
      <c r="G47" s="72"/>
    </row>
    <row r="48" spans="2:10">
      <c r="B48" s="194" t="s">
        <v>6</v>
      </c>
      <c r="C48" s="195" t="s">
        <v>41</v>
      </c>
      <c r="D48" s="311">
        <v>1853.3667</v>
      </c>
      <c r="E48" s="150">
        <v>1818.8168000000001</v>
      </c>
      <c r="G48" s="72"/>
    </row>
    <row r="49" spans="2:7" ht="13">
      <c r="B49" s="121" t="s">
        <v>23</v>
      </c>
      <c r="C49" s="125" t="s">
        <v>110</v>
      </c>
      <c r="D49" s="312"/>
      <c r="E49" s="126"/>
    </row>
    <row r="50" spans="2:7">
      <c r="B50" s="192" t="s">
        <v>4</v>
      </c>
      <c r="C50" s="193" t="s">
        <v>40</v>
      </c>
      <c r="D50" s="311">
        <v>135.66</v>
      </c>
      <c r="E50" s="75">
        <v>122.9</v>
      </c>
      <c r="G50" s="180"/>
    </row>
    <row r="51" spans="2:7">
      <c r="B51" s="192" t="s">
        <v>6</v>
      </c>
      <c r="C51" s="193" t="s">
        <v>111</v>
      </c>
      <c r="D51" s="311">
        <v>118.51</v>
      </c>
      <c r="E51" s="75">
        <v>106.73</v>
      </c>
      <c r="G51" s="180"/>
    </row>
    <row r="52" spans="2:7">
      <c r="B52" s="192" t="s">
        <v>8</v>
      </c>
      <c r="C52" s="193" t="s">
        <v>112</v>
      </c>
      <c r="D52" s="311">
        <v>140.65</v>
      </c>
      <c r="E52" s="75">
        <v>140.20000000000002</v>
      </c>
    </row>
    <row r="53" spans="2:7" ht="12.75" customHeight="1" thickBot="1">
      <c r="B53" s="196" t="s">
        <v>9</v>
      </c>
      <c r="C53" s="197" t="s">
        <v>41</v>
      </c>
      <c r="D53" s="309">
        <v>122.9</v>
      </c>
      <c r="E53" s="267">
        <v>122.46</v>
      </c>
    </row>
    <row r="54" spans="2:7">
      <c r="B54" s="110"/>
      <c r="C54" s="111"/>
      <c r="D54" s="112"/>
      <c r="E54" s="112"/>
    </row>
    <row r="55" spans="2:7" ht="13.5">
      <c r="B55" s="449" t="s">
        <v>62</v>
      </c>
      <c r="C55" s="454"/>
      <c r="D55" s="454"/>
      <c r="E55" s="454"/>
    </row>
    <row r="56" spans="2:7" ht="18.75" customHeight="1" thickBot="1">
      <c r="B56" s="447" t="s">
        <v>113</v>
      </c>
      <c r="C56" s="455"/>
      <c r="D56" s="455"/>
      <c r="E56" s="455"/>
    </row>
    <row r="57" spans="2:7" ht="21.5" thickBot="1">
      <c r="B57" s="442" t="s">
        <v>42</v>
      </c>
      <c r="C57" s="443"/>
      <c r="D57" s="17" t="s">
        <v>119</v>
      </c>
      <c r="E57" s="18" t="s">
        <v>114</v>
      </c>
    </row>
    <row r="58" spans="2:7" ht="13">
      <c r="B58" s="19" t="s">
        <v>18</v>
      </c>
      <c r="C58" s="127" t="s">
        <v>43</v>
      </c>
      <c r="D58" s="128">
        <f>D64</f>
        <v>222732.31</v>
      </c>
      <c r="E58" s="30">
        <v>0</v>
      </c>
    </row>
    <row r="59" spans="2:7" ht="25">
      <c r="B59" s="124" t="s">
        <v>4</v>
      </c>
      <c r="C59" s="21" t="s">
        <v>44</v>
      </c>
      <c r="D59" s="80">
        <v>0</v>
      </c>
      <c r="E59" s="81">
        <v>0</v>
      </c>
    </row>
    <row r="60" spans="2:7" ht="25">
      <c r="B60" s="103" t="s">
        <v>6</v>
      </c>
      <c r="C60" s="14" t="s">
        <v>45</v>
      </c>
      <c r="D60" s="78">
        <v>0</v>
      </c>
      <c r="E60" s="79">
        <v>0</v>
      </c>
    </row>
    <row r="61" spans="2:7" ht="13.5" customHeight="1">
      <c r="B61" s="103" t="s">
        <v>8</v>
      </c>
      <c r="C61" s="14" t="s">
        <v>46</v>
      </c>
      <c r="D61" s="78">
        <v>0</v>
      </c>
      <c r="E61" s="79">
        <v>0</v>
      </c>
    </row>
    <row r="62" spans="2:7">
      <c r="B62" s="103" t="s">
        <v>9</v>
      </c>
      <c r="C62" s="14" t="s">
        <v>47</v>
      </c>
      <c r="D62" s="78">
        <v>0</v>
      </c>
      <c r="E62" s="79">
        <v>0</v>
      </c>
    </row>
    <row r="63" spans="2:7">
      <c r="B63" s="103" t="s">
        <v>29</v>
      </c>
      <c r="C63" s="14" t="s">
        <v>48</v>
      </c>
      <c r="D63" s="78">
        <v>0</v>
      </c>
      <c r="E63" s="79">
        <v>0</v>
      </c>
    </row>
    <row r="64" spans="2:7">
      <c r="B64" s="124" t="s">
        <v>31</v>
      </c>
      <c r="C64" s="21" t="s">
        <v>49</v>
      </c>
      <c r="D64" s="80">
        <f>E21</f>
        <v>222732.31</v>
      </c>
      <c r="E64" s="81">
        <f>E58</f>
        <v>0</v>
      </c>
    </row>
    <row r="65" spans="2:5">
      <c r="B65" s="124" t="s">
        <v>33</v>
      </c>
      <c r="C65" s="21" t="s">
        <v>115</v>
      </c>
      <c r="D65" s="80">
        <v>0</v>
      </c>
      <c r="E65" s="81">
        <v>0</v>
      </c>
    </row>
    <row r="66" spans="2:5">
      <c r="B66" s="124" t="s">
        <v>50</v>
      </c>
      <c r="C66" s="21" t="s">
        <v>51</v>
      </c>
      <c r="D66" s="80">
        <v>0</v>
      </c>
      <c r="E66" s="81">
        <v>0</v>
      </c>
    </row>
    <row r="67" spans="2:5">
      <c r="B67" s="103" t="s">
        <v>52</v>
      </c>
      <c r="C67" s="14" t="s">
        <v>53</v>
      </c>
      <c r="D67" s="78">
        <v>0</v>
      </c>
      <c r="E67" s="79">
        <v>0</v>
      </c>
    </row>
    <row r="68" spans="2:5">
      <c r="B68" s="103" t="s">
        <v>54</v>
      </c>
      <c r="C68" s="14" t="s">
        <v>55</v>
      </c>
      <c r="D68" s="78">
        <v>0</v>
      </c>
      <c r="E68" s="79">
        <v>0</v>
      </c>
    </row>
    <row r="69" spans="2:5">
      <c r="B69" s="103" t="s">
        <v>56</v>
      </c>
      <c r="C69" s="14" t="s">
        <v>57</v>
      </c>
      <c r="D69" s="238">
        <v>0</v>
      </c>
      <c r="E69" s="79">
        <v>0</v>
      </c>
    </row>
    <row r="70" spans="2:5">
      <c r="B70" s="130" t="s">
        <v>58</v>
      </c>
      <c r="C70" s="114" t="s">
        <v>59</v>
      </c>
      <c r="D70" s="115">
        <v>0</v>
      </c>
      <c r="E70" s="116">
        <v>0</v>
      </c>
    </row>
    <row r="71" spans="2:5" ht="13">
      <c r="B71" s="131" t="s">
        <v>23</v>
      </c>
      <c r="C71" s="122" t="s">
        <v>61</v>
      </c>
      <c r="D71" s="123">
        <v>0</v>
      </c>
      <c r="E71" s="66">
        <v>0</v>
      </c>
    </row>
    <row r="72" spans="2:5" ht="13">
      <c r="B72" s="132" t="s">
        <v>60</v>
      </c>
      <c r="C72" s="118" t="s">
        <v>63</v>
      </c>
      <c r="D72" s="119">
        <f>E14</f>
        <v>0</v>
      </c>
      <c r="E72" s="120">
        <v>0</v>
      </c>
    </row>
    <row r="73" spans="2:5" ht="13">
      <c r="B73" s="133" t="s">
        <v>62</v>
      </c>
      <c r="C73" s="23" t="s">
        <v>65</v>
      </c>
      <c r="D73" s="24">
        <v>0</v>
      </c>
      <c r="E73" s="25">
        <v>0</v>
      </c>
    </row>
    <row r="74" spans="2:5" ht="13">
      <c r="B74" s="131" t="s">
        <v>64</v>
      </c>
      <c r="C74" s="122" t="s">
        <v>66</v>
      </c>
      <c r="D74" s="123">
        <f>D58</f>
        <v>222732.31</v>
      </c>
      <c r="E74" s="66">
        <f>E58+E72-E73</f>
        <v>0</v>
      </c>
    </row>
    <row r="75" spans="2:5">
      <c r="B75" s="103" t="s">
        <v>4</v>
      </c>
      <c r="C75" s="14" t="s">
        <v>67</v>
      </c>
      <c r="D75" s="78">
        <f>D74</f>
        <v>222732.31</v>
      </c>
      <c r="E75" s="79">
        <f>E74</f>
        <v>0</v>
      </c>
    </row>
    <row r="76" spans="2:5">
      <c r="B76" s="103" t="s">
        <v>6</v>
      </c>
      <c r="C76" s="14" t="s">
        <v>116</v>
      </c>
      <c r="D76" s="78">
        <v>0</v>
      </c>
      <c r="E76" s="79">
        <v>0</v>
      </c>
    </row>
    <row r="77" spans="2:5" ht="13" thickBot="1">
      <c r="B77" s="104" t="s">
        <v>8</v>
      </c>
      <c r="C77" s="16" t="s">
        <v>117</v>
      </c>
      <c r="D77" s="82">
        <v>0</v>
      </c>
      <c r="E77" s="83">
        <v>0</v>
      </c>
    </row>
    <row r="78" spans="2:5">
      <c r="B78" s="1"/>
      <c r="C78" s="1"/>
      <c r="D78" s="2"/>
      <c r="E78" s="2"/>
    </row>
    <row r="79" spans="2:5">
      <c r="B79" s="1"/>
      <c r="C79" s="1"/>
      <c r="D79" s="2"/>
      <c r="E79" s="2"/>
    </row>
    <row r="80" spans="2:5">
      <c r="B80" s="1"/>
      <c r="C80" s="1"/>
      <c r="D80" s="2"/>
      <c r="E80" s="2"/>
    </row>
    <row r="81" spans="2:5">
      <c r="B81" s="1"/>
      <c r="C81" s="1"/>
      <c r="D81" s="2"/>
      <c r="E81" s="2"/>
    </row>
  </sheetData>
  <mergeCells count="14">
    <mergeCell ref="B9:E9"/>
    <mergeCell ref="B2:E2"/>
    <mergeCell ref="B3:E3"/>
    <mergeCell ref="B5:E5"/>
    <mergeCell ref="B6:E6"/>
    <mergeCell ref="B8:E8"/>
    <mergeCell ref="B56:E56"/>
    <mergeCell ref="B57:C57"/>
    <mergeCell ref="B21:C21"/>
    <mergeCell ref="B23:E23"/>
    <mergeCell ref="B24:E24"/>
    <mergeCell ref="B43:E43"/>
    <mergeCell ref="B44:E44"/>
    <mergeCell ref="B55:E55"/>
  </mergeCells>
  <pageMargins left="0.56999999999999995" right="0.75" top="0.61" bottom="0.49" header="0.5" footer="0.5"/>
  <pageSetup paperSize="9" scale="70" orientation="portrait" r:id="rId1"/>
  <headerFooter alignWithMargins="0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400-000000000000}">
  <sheetPr codeName="Arkusz173"/>
  <dimension ref="A1:P49"/>
  <sheetViews>
    <sheetView tabSelected="1" zoomScale="80" zoomScaleNormal="80" workbookViewId="0">
      <selection activeCell="D13" sqref="D13:E13"/>
    </sheetView>
  </sheetViews>
  <sheetFormatPr defaultRowHeight="12.5"/>
  <cols>
    <col min="3" max="3" width="13.81640625" customWidth="1"/>
    <col min="4" max="4" width="19" customWidth="1"/>
    <col min="5" max="5" width="18.54296875" customWidth="1"/>
    <col min="6" max="6" width="11.26953125" bestFit="1" customWidth="1"/>
    <col min="7" max="8" width="18.7265625" bestFit="1" customWidth="1"/>
    <col min="9" max="9" width="20" customWidth="1"/>
    <col min="10" max="10" width="16.7265625" customWidth="1"/>
    <col min="11" max="11" width="18.81640625" customWidth="1"/>
    <col min="12" max="12" width="16" customWidth="1"/>
    <col min="13" max="13" width="14" customWidth="1"/>
    <col min="16" max="16" width="16.453125" bestFit="1" customWidth="1"/>
  </cols>
  <sheetData>
    <row r="1" spans="1:13" ht="13">
      <c r="A1" s="31"/>
      <c r="B1" s="32"/>
      <c r="C1" s="32" t="s">
        <v>89</v>
      </c>
      <c r="D1" s="33"/>
      <c r="E1" s="33"/>
      <c r="F1" s="33"/>
      <c r="G1" s="33"/>
      <c r="H1" s="212"/>
      <c r="I1" s="32"/>
      <c r="J1" s="31"/>
    </row>
    <row r="2" spans="1:13" ht="13">
      <c r="A2" s="31"/>
      <c r="B2" s="32"/>
      <c r="C2" s="32" t="s">
        <v>90</v>
      </c>
      <c r="D2" s="33"/>
      <c r="E2" s="33"/>
      <c r="F2" s="33"/>
      <c r="G2" s="33"/>
      <c r="H2" s="212"/>
      <c r="I2" s="32"/>
      <c r="J2" s="31"/>
    </row>
    <row r="3" spans="1:13" ht="13">
      <c r="A3" s="31"/>
      <c r="B3" s="32"/>
      <c r="C3" s="32" t="s">
        <v>91</v>
      </c>
      <c r="D3" s="33"/>
      <c r="E3" s="33"/>
      <c r="F3" s="33"/>
      <c r="G3" s="33"/>
      <c r="H3" s="212"/>
      <c r="I3" s="32"/>
      <c r="J3" s="31"/>
    </row>
    <row r="4" spans="1:13" ht="13">
      <c r="A4" s="31"/>
      <c r="B4" s="32"/>
      <c r="C4" s="32" t="s">
        <v>92</v>
      </c>
      <c r="D4" s="33"/>
      <c r="E4" s="33"/>
      <c r="F4" s="33"/>
      <c r="G4" s="33"/>
      <c r="H4" s="32"/>
      <c r="I4" s="32"/>
      <c r="J4" s="31"/>
    </row>
    <row r="5" spans="1:13" ht="13">
      <c r="A5" s="31"/>
      <c r="B5" s="32"/>
      <c r="C5" s="32" t="s">
        <v>261</v>
      </c>
      <c r="D5" s="33"/>
      <c r="E5" s="33"/>
      <c r="F5" s="33"/>
      <c r="G5" s="211"/>
      <c r="H5" s="212"/>
      <c r="I5" s="222"/>
      <c r="J5" s="71"/>
      <c r="K5" s="224"/>
    </row>
    <row r="6" spans="1:13" ht="13.5" thickBot="1">
      <c r="A6" s="31"/>
      <c r="B6" s="32"/>
      <c r="C6" s="32"/>
      <c r="D6" s="33"/>
      <c r="E6" s="33"/>
      <c r="F6" s="33"/>
      <c r="G6" s="211"/>
      <c r="H6" s="212"/>
      <c r="I6" s="222"/>
      <c r="J6" s="71"/>
      <c r="K6" s="72"/>
    </row>
    <row r="7" spans="1:13">
      <c r="A7" s="31"/>
      <c r="B7" s="34"/>
      <c r="C7" s="35"/>
      <c r="D7" s="36"/>
      <c r="E7" s="37"/>
      <c r="F7" s="38"/>
      <c r="G7" s="38"/>
      <c r="H7" s="55"/>
      <c r="I7" s="39"/>
      <c r="J7" s="31"/>
    </row>
    <row r="8" spans="1:13" ht="13">
      <c r="A8" s="31"/>
      <c r="B8" s="40"/>
      <c r="C8" s="41"/>
      <c r="D8" s="42"/>
      <c r="E8" s="43"/>
      <c r="F8" s="38"/>
      <c r="G8" s="38"/>
      <c r="H8" s="74"/>
      <c r="I8" s="55"/>
      <c r="J8" s="31"/>
    </row>
    <row r="9" spans="1:13" ht="13">
      <c r="A9" s="31"/>
      <c r="B9" s="40"/>
      <c r="C9" s="41"/>
      <c r="D9" s="253">
        <v>44561</v>
      </c>
      <c r="E9" s="254">
        <v>44926</v>
      </c>
      <c r="F9" s="38"/>
      <c r="G9" s="211"/>
      <c r="H9" s="212"/>
      <c r="I9" s="212"/>
      <c r="J9" s="71"/>
    </row>
    <row r="10" spans="1:13" ht="13.5" thickBot="1">
      <c r="A10" s="31"/>
      <c r="B10" s="44"/>
      <c r="C10" s="45"/>
      <c r="D10" s="46"/>
      <c r="E10" s="47"/>
      <c r="F10" s="38"/>
      <c r="G10" s="211"/>
      <c r="H10" s="212"/>
      <c r="I10" s="212"/>
      <c r="J10" s="356"/>
    </row>
    <row r="11" spans="1:13" ht="13">
      <c r="A11" s="31"/>
      <c r="B11" s="40"/>
      <c r="C11" s="41"/>
      <c r="D11" s="42"/>
      <c r="E11" s="43"/>
      <c r="F11" s="158"/>
      <c r="G11" s="38"/>
      <c r="H11" s="39"/>
      <c r="I11" s="39"/>
      <c r="J11" s="31"/>
    </row>
    <row r="12" spans="1:13" ht="13">
      <c r="A12" s="31"/>
      <c r="B12" s="40"/>
      <c r="C12" s="41"/>
      <c r="D12" s="48"/>
      <c r="E12" s="49"/>
      <c r="F12" s="158"/>
      <c r="G12" s="220"/>
      <c r="H12" s="232"/>
      <c r="I12" s="74"/>
      <c r="J12" s="71"/>
      <c r="L12" s="72"/>
    </row>
    <row r="13" spans="1:13" ht="13">
      <c r="A13" s="31"/>
      <c r="B13" s="50" t="s">
        <v>93</v>
      </c>
      <c r="C13" s="51"/>
      <c r="D13" s="321">
        <v>141948202.50999999</v>
      </c>
      <c r="E13" s="322">
        <v>120470298.78</v>
      </c>
      <c r="F13" s="158"/>
      <c r="G13" s="220"/>
      <c r="H13" s="74"/>
      <c r="I13" s="74"/>
      <c r="J13" s="31"/>
      <c r="K13" s="72"/>
      <c r="L13" s="72"/>
    </row>
    <row r="14" spans="1:13" ht="13">
      <c r="A14" s="31"/>
      <c r="B14" s="50"/>
      <c r="C14" s="51"/>
      <c r="D14" s="53"/>
      <c r="E14" s="54"/>
      <c r="F14" s="158"/>
      <c r="G14" s="73"/>
      <c r="H14" s="159"/>
      <c r="I14" s="55"/>
      <c r="J14" s="31"/>
      <c r="L14" s="72"/>
      <c r="M14" s="72"/>
    </row>
    <row r="15" spans="1:13" ht="13">
      <c r="A15" s="31"/>
      <c r="B15" s="50"/>
      <c r="C15" s="51"/>
      <c r="D15" s="53"/>
      <c r="E15" s="54"/>
      <c r="F15" s="38"/>
      <c r="G15" s="175"/>
      <c r="H15" s="74"/>
      <c r="I15" s="38"/>
      <c r="J15" s="348"/>
      <c r="K15" s="72"/>
      <c r="L15" s="72"/>
      <c r="M15" s="72"/>
    </row>
    <row r="16" spans="1:13" ht="13.5" thickBot="1">
      <c r="A16" s="31"/>
      <c r="B16" s="50"/>
      <c r="C16" s="51"/>
      <c r="D16" s="53"/>
      <c r="E16" s="54"/>
      <c r="F16" s="38"/>
      <c r="G16" s="175"/>
      <c r="H16" s="72"/>
      <c r="I16" s="31"/>
      <c r="J16" s="31"/>
      <c r="K16" s="230"/>
      <c r="L16" s="72"/>
      <c r="M16" s="72"/>
    </row>
    <row r="17" spans="1:16" ht="13">
      <c r="A17" s="31"/>
      <c r="B17" s="56"/>
      <c r="C17" s="57"/>
      <c r="D17" s="58"/>
      <c r="E17" s="59"/>
      <c r="F17" s="31"/>
      <c r="G17" s="176"/>
      <c r="H17" s="74"/>
      <c r="I17" s="31"/>
      <c r="J17" s="31"/>
      <c r="K17" s="230"/>
      <c r="L17" s="72"/>
      <c r="M17" s="72"/>
    </row>
    <row r="18" spans="1:16" ht="13">
      <c r="A18" s="31"/>
      <c r="B18" s="50" t="s">
        <v>94</v>
      </c>
      <c r="C18" s="51"/>
      <c r="D18" s="52">
        <f>SUM('Fundusz Gwarantowany:Generali Z'!D35)</f>
        <v>21056908.970000014</v>
      </c>
      <c r="E18" s="52">
        <f>SUM('Fundusz Gwarantowany:Generali Z'!E35)</f>
        <v>21536793.950000007</v>
      </c>
      <c r="F18" s="31"/>
      <c r="G18" s="176"/>
      <c r="H18" s="349"/>
      <c r="I18" s="71"/>
      <c r="J18" s="70"/>
      <c r="K18" s="230"/>
      <c r="L18" s="72"/>
    </row>
    <row r="19" spans="1:16" ht="13">
      <c r="A19" s="31"/>
      <c r="B19" s="50"/>
      <c r="C19" s="51"/>
      <c r="D19" s="53"/>
      <c r="E19" s="54"/>
      <c r="F19" s="31"/>
      <c r="G19" s="176"/>
      <c r="H19" s="74"/>
      <c r="I19" s="71"/>
      <c r="J19" s="358"/>
      <c r="K19" s="231"/>
      <c r="L19" s="72"/>
      <c r="M19" s="72"/>
    </row>
    <row r="20" spans="1:16" ht="13.5" thickBot="1">
      <c r="A20" s="31"/>
      <c r="B20" s="60"/>
      <c r="C20" s="61"/>
      <c r="D20" s="62"/>
      <c r="E20" s="63"/>
      <c r="F20" s="31"/>
      <c r="G20" s="71"/>
      <c r="H20" s="212"/>
      <c r="I20" s="31"/>
      <c r="J20" s="357"/>
      <c r="K20" s="278"/>
      <c r="L20" s="154"/>
      <c r="M20" s="72"/>
      <c r="N20" s="72"/>
      <c r="O20" s="72"/>
      <c r="P20" s="242"/>
    </row>
    <row r="21" spans="1:16" ht="13">
      <c r="A21" s="31"/>
      <c r="B21" s="50"/>
      <c r="C21" s="51"/>
      <c r="D21" s="53"/>
      <c r="E21" s="54"/>
      <c r="F21" s="31"/>
      <c r="G21" s="31"/>
      <c r="H21" s="212"/>
      <c r="I21" s="248"/>
      <c r="J21" s="357"/>
      <c r="K21" s="278"/>
      <c r="L21" s="154"/>
      <c r="M21" s="72"/>
      <c r="N21" s="72"/>
      <c r="O21" s="72"/>
      <c r="P21" s="242"/>
    </row>
    <row r="22" spans="1:16" ht="13">
      <c r="A22" s="31"/>
      <c r="B22" s="50"/>
      <c r="C22" s="51"/>
      <c r="D22" s="53"/>
      <c r="E22" s="54"/>
      <c r="F22" s="31"/>
      <c r="G22" s="31"/>
      <c r="H22" s="39"/>
      <c r="I22" s="249"/>
      <c r="J22" s="357"/>
      <c r="K22" s="278"/>
      <c r="L22" s="154"/>
      <c r="M22" s="72"/>
      <c r="N22" s="72"/>
      <c r="O22" s="72"/>
      <c r="P22" s="242"/>
    </row>
    <row r="23" spans="1:16" ht="13">
      <c r="A23" s="31"/>
      <c r="B23" s="50" t="s">
        <v>95</v>
      </c>
      <c r="C23" s="51"/>
      <c r="D23" s="53">
        <f>D13-D18</f>
        <v>120891293.53999998</v>
      </c>
      <c r="E23" s="54">
        <f>E13-E18</f>
        <v>98933504.829999998</v>
      </c>
      <c r="F23" s="31"/>
      <c r="G23" s="73"/>
      <c r="H23" s="232"/>
      <c r="I23" s="248"/>
      <c r="J23" s="357"/>
      <c r="K23" s="278"/>
      <c r="L23" s="154"/>
      <c r="M23" s="72"/>
      <c r="N23" s="72"/>
      <c r="O23" s="72"/>
      <c r="P23" s="242"/>
    </row>
    <row r="24" spans="1:16" ht="13">
      <c r="A24" s="31"/>
      <c r="B24" s="40"/>
      <c r="C24" s="41"/>
      <c r="D24" s="48"/>
      <c r="E24" s="49"/>
      <c r="F24" s="31"/>
      <c r="G24" s="31"/>
      <c r="H24" s="74"/>
      <c r="I24" s="248"/>
      <c r="J24" s="357"/>
      <c r="K24" s="278"/>
      <c r="L24" s="154"/>
      <c r="M24" s="72"/>
      <c r="N24" s="72"/>
      <c r="O24" s="72"/>
      <c r="P24" s="242"/>
    </row>
    <row r="25" spans="1:16">
      <c r="A25" s="31"/>
      <c r="B25" s="40"/>
      <c r="C25" s="41"/>
      <c r="D25" s="48"/>
      <c r="E25" s="49"/>
      <c r="F25" s="31"/>
      <c r="G25" s="31"/>
      <c r="H25" s="159"/>
      <c r="I25" s="249"/>
      <c r="J25" s="357"/>
      <c r="K25" s="278"/>
      <c r="L25" s="154"/>
      <c r="M25" s="72"/>
      <c r="N25" s="72"/>
      <c r="O25" s="72"/>
      <c r="P25" s="72"/>
    </row>
    <row r="26" spans="1:16" ht="13.5" thickBot="1">
      <c r="A26" s="31"/>
      <c r="B26" s="44"/>
      <c r="C26" s="45"/>
      <c r="D26" s="64"/>
      <c r="E26" s="65"/>
      <c r="F26" s="31"/>
      <c r="G26" s="73"/>
      <c r="H26" s="74"/>
      <c r="I26" s="249"/>
      <c r="J26" s="357"/>
      <c r="K26" s="278"/>
      <c r="L26" s="154"/>
    </row>
    <row r="27" spans="1:16">
      <c r="G27" s="31"/>
      <c r="H27" s="72"/>
      <c r="I27" s="320"/>
      <c r="J27" s="242"/>
      <c r="K27" s="278"/>
    </row>
    <row r="28" spans="1:16" ht="13">
      <c r="D28" s="72"/>
      <c r="E28" s="67"/>
      <c r="G28" s="31"/>
      <c r="H28" s="74"/>
    </row>
    <row r="29" spans="1:16">
      <c r="D29" s="72"/>
      <c r="H29" s="349"/>
      <c r="I29" s="72"/>
    </row>
    <row r="30" spans="1:16">
      <c r="D30" s="72"/>
      <c r="E30" s="72"/>
      <c r="G30" s="72"/>
      <c r="H30" s="72"/>
      <c r="I30" s="72"/>
      <c r="J30" s="67"/>
    </row>
    <row r="31" spans="1:16">
      <c r="D31" s="72"/>
      <c r="E31" s="72"/>
      <c r="G31" s="72"/>
      <c r="H31" s="72"/>
      <c r="I31" s="154"/>
      <c r="J31" s="180"/>
    </row>
    <row r="32" spans="1:16">
      <c r="D32" s="72"/>
      <c r="E32" s="72"/>
      <c r="G32" s="72"/>
      <c r="H32" s="72"/>
      <c r="I32" s="72"/>
    </row>
    <row r="33" spans="4:9">
      <c r="D33" s="72"/>
      <c r="E33" s="72"/>
      <c r="G33" s="72"/>
      <c r="H33" s="168"/>
    </row>
    <row r="34" spans="4:9">
      <c r="D34" s="72"/>
      <c r="E34" s="72"/>
      <c r="G34" s="72"/>
      <c r="H34" s="72"/>
      <c r="I34" s="180"/>
    </row>
    <row r="35" spans="4:9">
      <c r="D35" s="72"/>
      <c r="E35" s="72"/>
      <c r="G35" s="72"/>
      <c r="H35" s="72"/>
    </row>
    <row r="36" spans="4:9">
      <c r="D36" s="72"/>
      <c r="G36" s="72"/>
      <c r="H36" s="72"/>
    </row>
    <row r="37" spans="4:9">
      <c r="D37" s="72"/>
      <c r="G37" s="72"/>
      <c r="H37" s="72"/>
    </row>
    <row r="38" spans="4:9">
      <c r="D38" s="72"/>
      <c r="E38" s="72"/>
      <c r="G38" s="72"/>
      <c r="H38" s="72"/>
      <c r="I38" s="180"/>
    </row>
    <row r="39" spans="4:9">
      <c r="D39" s="72"/>
      <c r="E39" s="72"/>
      <c r="G39" s="72"/>
    </row>
    <row r="40" spans="4:9">
      <c r="D40" s="72"/>
      <c r="E40" s="72"/>
      <c r="G40" s="72"/>
    </row>
    <row r="41" spans="4:9">
      <c r="D41" s="72"/>
      <c r="E41" s="72"/>
      <c r="G41" s="72"/>
    </row>
    <row r="42" spans="4:9">
      <c r="E42" s="72"/>
      <c r="G42" s="72"/>
    </row>
    <row r="43" spans="4:9">
      <c r="E43" s="72"/>
      <c r="G43" s="72"/>
    </row>
    <row r="44" spans="4:9">
      <c r="E44" s="72"/>
    </row>
    <row r="45" spans="4:9">
      <c r="D45" s="72"/>
      <c r="E45" s="72"/>
    </row>
    <row r="46" spans="4:9">
      <c r="E46" s="72"/>
    </row>
    <row r="48" spans="4:9">
      <c r="E48" s="72"/>
    </row>
    <row r="49" spans="5:5">
      <c r="E49" s="72"/>
    </row>
  </sheetData>
  <phoneticPr fontId="1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150</vt:i4>
      </vt:variant>
      <vt:variant>
        <vt:lpstr>Nazwane zakresy</vt:lpstr>
      </vt:variant>
      <vt:variant>
        <vt:i4>59</vt:i4>
      </vt:variant>
    </vt:vector>
  </HeadingPairs>
  <TitlesOfParts>
    <vt:vector size="209" baseType="lpstr">
      <vt:lpstr>Fundusz Gwarantowany</vt:lpstr>
      <vt:lpstr>Fundusz Stabilnego Wzrostu</vt:lpstr>
      <vt:lpstr>Fundusz Dynamiczny</vt:lpstr>
      <vt:lpstr>Fundusz Obligacji</vt:lpstr>
      <vt:lpstr>Fundusz Aktywnej Alokacji</vt:lpstr>
      <vt:lpstr>Fundusz Akcji Plus</vt:lpstr>
      <vt:lpstr>Fundusz Akcji Małych i ŚS</vt:lpstr>
      <vt:lpstr>Fundusz Pieniężny</vt:lpstr>
      <vt:lpstr>Fundusz Polskich Obl. Skarb.</vt:lpstr>
      <vt:lpstr>Fundusz Selektywny</vt:lpstr>
      <vt:lpstr>Fundusz Akcji Glob.</vt:lpstr>
      <vt:lpstr>Fundusz Obligacji Glob.</vt:lpstr>
      <vt:lpstr>Fundusz Energetyczny</vt:lpstr>
      <vt:lpstr>Fundusz POSBis</vt:lpstr>
      <vt:lpstr>Fundusz Zachowawczy</vt:lpstr>
      <vt:lpstr>Portfel Aktywnej Alokacji</vt:lpstr>
      <vt:lpstr>Portfel Dynamiczny</vt:lpstr>
      <vt:lpstr>Portfel Stabilnego Wzrostu</vt:lpstr>
      <vt:lpstr>Portfel ARR</vt:lpstr>
      <vt:lpstr>Portfel ARW</vt:lpstr>
      <vt:lpstr>Portfel OZ</vt:lpstr>
      <vt:lpstr>Portfel OR</vt:lpstr>
      <vt:lpstr>Portfel SA</vt:lpstr>
      <vt:lpstr>Fundusz Konserwatywny</vt:lpstr>
      <vt:lpstr>Fundusz Zrównoważony</vt:lpstr>
      <vt:lpstr>Fundusz Aktywny</vt:lpstr>
      <vt:lpstr>Fundusz Międzynarodowy</vt:lpstr>
      <vt:lpstr>Fundusz Azjatycki</vt:lpstr>
      <vt:lpstr>Aktywny - Surowce i Nowe Gosp.</vt:lpstr>
      <vt:lpstr>Zabezpieczony - Dalekiego Wsch.</vt:lpstr>
      <vt:lpstr>Zaabezpieczony - Europy Wsch.</vt:lpstr>
      <vt:lpstr>Strategii Multiobligacyjnych</vt:lpstr>
      <vt:lpstr>Zabezpieczony - Rynku Polskiego</vt:lpstr>
      <vt:lpstr>Allianz Stabilnego Wzrostu</vt:lpstr>
      <vt:lpstr>Allianz Obligacji Plus</vt:lpstr>
      <vt:lpstr>Allianz Aktywnej Alokacji</vt:lpstr>
      <vt:lpstr>Allianz Akcji Małych i ŚS</vt:lpstr>
      <vt:lpstr>Allianz Konserw.</vt:lpstr>
      <vt:lpstr>Allianz Polskich Obl.Skarb.</vt:lpstr>
      <vt:lpstr>Allianz Selektywny</vt:lpstr>
      <vt:lpstr>Allianz Akcji Glob.</vt:lpstr>
      <vt:lpstr>Allianz ARZ</vt:lpstr>
      <vt:lpstr>Allianz China</vt:lpstr>
      <vt:lpstr>Allianz Dyn.Multistrategia</vt:lpstr>
      <vt:lpstr>Allianz Def.Multistrategia</vt:lpstr>
      <vt:lpstr>Allianz Zbal.Multistrategia</vt:lpstr>
      <vt:lpstr>Allianz GSD</vt:lpstr>
      <vt:lpstr>Allianz Dł.Pap.Korp.</vt:lpstr>
      <vt:lpstr>Franklin EDF</vt:lpstr>
      <vt:lpstr>Franklin GFS</vt:lpstr>
      <vt:lpstr>Franklin USO</vt:lpstr>
      <vt:lpstr>GS EMD</vt:lpstr>
      <vt:lpstr>GS GSMBP</vt:lpstr>
      <vt:lpstr>Inwestor Akcji</vt:lpstr>
      <vt:lpstr>Investor Fun.Dyw. Wzr</vt:lpstr>
      <vt:lpstr>Investor TOP MISS</vt:lpstr>
      <vt:lpstr>Investor Zrównoważony</vt:lpstr>
      <vt:lpstr>Investor Quality</vt:lpstr>
      <vt:lpstr>Investor BRIC</vt:lpstr>
      <vt:lpstr>Investor Gold</vt:lpstr>
      <vt:lpstr>Investor Doch</vt:lpstr>
      <vt:lpstr>Investor Indie i Chiny</vt:lpstr>
      <vt:lpstr>Investor AK</vt:lpstr>
      <vt:lpstr>Investor Oszcz.</vt:lpstr>
      <vt:lpstr>Investor ZE</vt:lpstr>
      <vt:lpstr>JPM EMO</vt:lpstr>
      <vt:lpstr>JPM GH</vt:lpstr>
      <vt:lpstr>JPM GSB</vt:lpstr>
      <vt:lpstr>Esaliens Akcji</vt:lpstr>
      <vt:lpstr>Esaliens Obligacji</vt:lpstr>
      <vt:lpstr>Esaliens Kons</vt:lpstr>
      <vt:lpstr>Esaliens Med.i NT</vt:lpstr>
      <vt:lpstr>Millenium Master I</vt:lpstr>
      <vt:lpstr>Millenium Master V</vt:lpstr>
      <vt:lpstr>Millenium Master VI</vt:lpstr>
      <vt:lpstr>Millenium Master VII</vt:lpstr>
      <vt:lpstr>NN Akcji</vt:lpstr>
      <vt:lpstr>NN Obligacji</vt:lpstr>
      <vt:lpstr>NN OI</vt:lpstr>
      <vt:lpstr>NN ŚMS</vt:lpstr>
      <vt:lpstr>NN Eur.SD</vt:lpstr>
      <vt:lpstr>NN Glob. Długu Korp.</vt:lpstr>
      <vt:lpstr>NN Glob.SD</vt:lpstr>
      <vt:lpstr>NN J</vt:lpstr>
      <vt:lpstr>NN IS</vt:lpstr>
      <vt:lpstr>NN ORW</vt:lpstr>
      <vt:lpstr>NN Sp.Dyw.USA</vt:lpstr>
      <vt:lpstr>NN SGD</vt:lpstr>
      <vt:lpstr>NN SDRW</vt:lpstr>
      <vt:lpstr>Noble AMiŚS</vt:lpstr>
      <vt:lpstr>Pekao ARW</vt:lpstr>
      <vt:lpstr>Pekao AGD</vt:lpstr>
      <vt:lpstr>Pekao OS</vt:lpstr>
      <vt:lpstr>Pekao Spokojna Inw</vt:lpstr>
      <vt:lpstr>Pekao WDRE</vt:lpstr>
      <vt:lpstr>Pekao Surowców i Energii</vt:lpstr>
      <vt:lpstr>Pekao AP</vt:lpstr>
      <vt:lpstr>Pekao AE</vt:lpstr>
      <vt:lpstr>Pekao DS</vt:lpstr>
      <vt:lpstr>Pekao OP</vt:lpstr>
      <vt:lpstr>Pekao Kons.</vt:lpstr>
      <vt:lpstr>Pekao Kons.+</vt:lpstr>
      <vt:lpstr>Pekao B15D</vt:lpstr>
      <vt:lpstr>Pekao DA2</vt:lpstr>
      <vt:lpstr>Pekao AS</vt:lpstr>
      <vt:lpstr>Pekao SG</vt:lpstr>
      <vt:lpstr>Pekao MIS</vt:lpstr>
      <vt:lpstr>Pekao OID</vt:lpstr>
      <vt:lpstr>PKO Akcji Nowa Europa</vt:lpstr>
      <vt:lpstr>PKO Obligacji Dług.</vt:lpstr>
      <vt:lpstr>PKO Stabilnego Wzrostu</vt:lpstr>
      <vt:lpstr>PKO Zrównoważony</vt:lpstr>
      <vt:lpstr>PZU AP</vt:lpstr>
      <vt:lpstr>PZU AK</vt:lpstr>
      <vt:lpstr>PZU AMiŚS</vt:lpstr>
      <vt:lpstr>PZU M</vt:lpstr>
      <vt:lpstr>PZU ARR</vt:lpstr>
      <vt:lpstr>PZU PDP</vt:lpstr>
      <vt:lpstr>Quercus A</vt:lpstr>
      <vt:lpstr>Quercus OK</vt:lpstr>
      <vt:lpstr>Quercus GB</vt:lpstr>
      <vt:lpstr>Schroder ISF AO</vt:lpstr>
      <vt:lpstr>Schroder ISF EMDAR</vt:lpstr>
      <vt:lpstr>Schroder ISF EE</vt:lpstr>
      <vt:lpstr>Schroder ISF FME</vt:lpstr>
      <vt:lpstr>Schroder ISF GDG</vt:lpstr>
      <vt:lpstr>Schroder ISF GCHI</vt:lpstr>
      <vt:lpstr>Skarbiec Kons.</vt:lpstr>
      <vt:lpstr>Skarbiec OWD</vt:lpstr>
      <vt:lpstr>Skarbiec MIŚS</vt:lpstr>
      <vt:lpstr>Skarbiec NG</vt:lpstr>
      <vt:lpstr>Skarbiec SW</vt:lpstr>
      <vt:lpstr>Skarbiec Brands</vt:lpstr>
      <vt:lpstr>Templeton GB</vt:lpstr>
      <vt:lpstr>Templeton GTR</vt:lpstr>
      <vt:lpstr>Templeton LA</vt:lpstr>
      <vt:lpstr>Generali AM</vt:lpstr>
      <vt:lpstr>Generali AMIŚS</vt:lpstr>
      <vt:lpstr>Generali ARW</vt:lpstr>
      <vt:lpstr>Generali UAWS</vt:lpstr>
      <vt:lpstr>Generali KA</vt:lpstr>
      <vt:lpstr>Generali KO</vt:lpstr>
      <vt:lpstr>Generali D</vt:lpstr>
      <vt:lpstr>Generali KZ</vt:lpstr>
      <vt:lpstr>Generali O</vt:lpstr>
      <vt:lpstr>Generali KON</vt:lpstr>
      <vt:lpstr>Generali SW</vt:lpstr>
      <vt:lpstr>Generali OA</vt:lpstr>
      <vt:lpstr>Generali Z</vt:lpstr>
      <vt:lpstr>dodatkowedane</vt:lpstr>
      <vt:lpstr>'Aktywny - Surowce i Nowe Gosp.'!Obszar_wydruku</vt:lpstr>
      <vt:lpstr>'Allianz Dł.Pap.Korp.'!Obszar_wydruku</vt:lpstr>
      <vt:lpstr>'Allianz Obligacji Plus'!Obszar_wydruku</vt:lpstr>
      <vt:lpstr>'Franklin EDF'!Obszar_wydruku</vt:lpstr>
      <vt:lpstr>'Fundusz Akcji Glob.'!Obszar_wydruku</vt:lpstr>
      <vt:lpstr>'Fundusz Akcji Małych i ŚS'!Obszar_wydruku</vt:lpstr>
      <vt:lpstr>'Fundusz Akcji Plus'!Obszar_wydruku</vt:lpstr>
      <vt:lpstr>'Fundusz Aktywnej Alokacji'!Obszar_wydruku</vt:lpstr>
      <vt:lpstr>'Fundusz Aktywny'!Obszar_wydruku</vt:lpstr>
      <vt:lpstr>'Fundusz Azjatycki'!Obszar_wydruku</vt:lpstr>
      <vt:lpstr>'Fundusz Dynamiczny'!Obszar_wydruku</vt:lpstr>
      <vt:lpstr>'Fundusz Energetyczny'!Obszar_wydruku</vt:lpstr>
      <vt:lpstr>'Fundusz Gwarantowany'!Obszar_wydruku</vt:lpstr>
      <vt:lpstr>'Fundusz Konserwatywny'!Obszar_wydruku</vt:lpstr>
      <vt:lpstr>'Fundusz Międzynarodowy'!Obszar_wydruku</vt:lpstr>
      <vt:lpstr>'Fundusz Obligacji'!Obszar_wydruku</vt:lpstr>
      <vt:lpstr>'Fundusz Obligacji Glob.'!Obszar_wydruku</vt:lpstr>
      <vt:lpstr>'Fundusz Pieniężny'!Obszar_wydruku</vt:lpstr>
      <vt:lpstr>'Fundusz Polskich Obl. Skarb.'!Obszar_wydruku</vt:lpstr>
      <vt:lpstr>'Fundusz POSBis'!Obszar_wydruku</vt:lpstr>
      <vt:lpstr>'Fundusz Selektywny'!Obszar_wydruku</vt:lpstr>
      <vt:lpstr>'Fundusz Zachowawczy'!Obszar_wydruku</vt:lpstr>
      <vt:lpstr>'Fundusz Zrównoważony'!Obszar_wydruku</vt:lpstr>
      <vt:lpstr>'Generali KO'!Obszar_wydruku</vt:lpstr>
      <vt:lpstr>'Generali KON'!Obszar_wydruku</vt:lpstr>
      <vt:lpstr>'Investor Fun.Dyw. Wzr'!Obszar_wydruku</vt:lpstr>
      <vt:lpstr>'Investor Quality'!Obszar_wydruku</vt:lpstr>
      <vt:lpstr>'Inwestor Akcji'!Obszar_wydruku</vt:lpstr>
      <vt:lpstr>'NN Eur.SD'!Obszar_wydruku</vt:lpstr>
      <vt:lpstr>'NN Glob. Długu Korp.'!Obszar_wydruku</vt:lpstr>
      <vt:lpstr>'NN Glob.SD'!Obszar_wydruku</vt:lpstr>
      <vt:lpstr>'Pekao AE'!Obszar_wydruku</vt:lpstr>
      <vt:lpstr>'Pekao AGD'!Obszar_wydruku</vt:lpstr>
      <vt:lpstr>'Pekao B15D'!Obszar_wydruku</vt:lpstr>
      <vt:lpstr>'Pekao DA2'!Obszar_wydruku</vt:lpstr>
      <vt:lpstr>'Pekao DS'!Obszar_wydruku</vt:lpstr>
      <vt:lpstr>'Pekao Kons.'!Obszar_wydruku</vt:lpstr>
      <vt:lpstr>'Pekao Kons.+'!Obszar_wydruku</vt:lpstr>
      <vt:lpstr>'Pekao OP'!Obszar_wydruku</vt:lpstr>
      <vt:lpstr>'Pekao Spokojna Inw'!Obszar_wydruku</vt:lpstr>
      <vt:lpstr>'Portfel Aktywnej Alokacji'!Obszar_wydruku</vt:lpstr>
      <vt:lpstr>'Portfel ARR'!Obszar_wydruku</vt:lpstr>
      <vt:lpstr>'Portfel ARW'!Obszar_wydruku</vt:lpstr>
      <vt:lpstr>'Portfel Dynamiczny'!Obszar_wydruku</vt:lpstr>
      <vt:lpstr>'Portfel OZ'!Obszar_wydruku</vt:lpstr>
      <vt:lpstr>'Portfel Stabilnego Wzrostu'!Obszar_wydruku</vt:lpstr>
      <vt:lpstr>'PZU AMiŚS'!Obszar_wydruku</vt:lpstr>
      <vt:lpstr>'PZU ARR'!Obszar_wydruku</vt:lpstr>
      <vt:lpstr>'PZU M'!Obszar_wydruku</vt:lpstr>
      <vt:lpstr>'Quercus A'!Obszar_wydruku</vt:lpstr>
      <vt:lpstr>'Schroder ISF FME'!Obszar_wydruku</vt:lpstr>
      <vt:lpstr>'Schroder ISF GCHI'!Obszar_wydruku</vt:lpstr>
      <vt:lpstr>'Schroder ISF GDG'!Obszar_wydruku</vt:lpstr>
      <vt:lpstr>'Skarbiec Kons.'!Obszar_wydruku</vt:lpstr>
      <vt:lpstr>'Skarbiec OWD'!Obszar_wydruku</vt:lpstr>
      <vt:lpstr>'Templeton GTR'!Obszar_wydruku</vt:lpstr>
      <vt:lpstr>'Templeton LA'!Obszar_wydruku</vt:lpstr>
      <vt:lpstr>'Zaabezpieczony - Europy Wsch.'!Obszar_wydruku</vt:lpstr>
      <vt:lpstr>'Zabezpieczony - Dalekiego Wsch.'!Obszar_wydruku</vt:lpstr>
    </vt:vector>
  </TitlesOfParts>
  <Company>Allianz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pprzeborowski</dc:creator>
  <cp:lastModifiedBy>Krasnodebska Izabela</cp:lastModifiedBy>
  <cp:lastPrinted>2015-02-02T16:54:01Z</cp:lastPrinted>
  <dcterms:created xsi:type="dcterms:W3CDTF">2012-07-31T14:09:53Z</dcterms:created>
  <dcterms:modified xsi:type="dcterms:W3CDTF">2023-02-08T09:37:39Z</dcterms:modified>
</cp:coreProperties>
</file>